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UBERLÂNDIA\Balanca Minha Casa\"/>
    </mc:Choice>
  </mc:AlternateContent>
  <xr:revisionPtr revIDLastSave="0" documentId="13_ncr:1_{01EB3E4D-4424-4271-9AA9-42AB8C74DF7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TA NAME RIGHT" sheetId="1" r:id="rId1"/>
    <sheet name="COTA APOIO" sheetId="5" r:id="rId2"/>
    <sheet name="Valores " sheetId="2" r:id="rId3"/>
    <sheet name="Fator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P17" i="5" l="1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T16" i="5"/>
  <c r="R16" i="5"/>
  <c r="U16" i="5" s="1"/>
  <c r="Q16" i="5"/>
  <c r="T15" i="5"/>
  <c r="R15" i="5"/>
  <c r="Q15" i="5"/>
  <c r="T14" i="5"/>
  <c r="R14" i="5"/>
  <c r="Q14" i="5"/>
  <c r="T13" i="5"/>
  <c r="R13" i="5"/>
  <c r="Q13" i="5"/>
  <c r="Q17" i="5" s="1"/>
  <c r="C10" i="5"/>
  <c r="C11" i="5" s="1"/>
  <c r="V16" i="5" l="1"/>
  <c r="U14" i="5"/>
  <c r="V14" i="5" s="1"/>
  <c r="C12" i="5"/>
  <c r="U15" i="5"/>
  <c r="V15" i="5" s="1"/>
  <c r="X15" i="5" s="1"/>
  <c r="U13" i="5"/>
  <c r="V13" i="5" s="1"/>
  <c r="D11" i="5"/>
  <c r="D12" i="5"/>
  <c r="X17" i="1"/>
  <c r="T18" i="1"/>
  <c r="R18" i="1"/>
  <c r="U18" i="1" s="1"/>
  <c r="Q18" i="1"/>
  <c r="R16" i="1"/>
  <c r="T16" i="1"/>
  <c r="R15" i="1"/>
  <c r="C10" i="1"/>
  <c r="C11" i="1" s="1"/>
  <c r="C12" i="1"/>
  <c r="X13" i="5" l="1"/>
  <c r="X20" i="5" s="1"/>
  <c r="X19" i="5"/>
  <c r="V17" i="5"/>
  <c r="E11" i="5"/>
  <c r="E12" i="5"/>
  <c r="V18" i="1"/>
  <c r="U16" i="1"/>
  <c r="D12" i="1"/>
  <c r="D11" i="1"/>
  <c r="X22" i="5" l="1"/>
  <c r="F12" i="5"/>
  <c r="F11" i="5"/>
  <c r="Q14" i="1"/>
  <c r="Q15" i="1"/>
  <c r="Q16" i="1"/>
  <c r="V16" i="1" s="1"/>
  <c r="Q17" i="1"/>
  <c r="Q19" i="1"/>
  <c r="Q20" i="1"/>
  <c r="Q13" i="1"/>
  <c r="R14" i="1"/>
  <c r="R17" i="1"/>
  <c r="R19" i="1"/>
  <c r="R20" i="1"/>
  <c r="R13" i="1"/>
  <c r="Q21" i="1" l="1"/>
  <c r="G12" i="5"/>
  <c r="G11" i="5"/>
  <c r="H12" i="5" l="1"/>
  <c r="H11" i="5"/>
  <c r="T15" i="1"/>
  <c r="U15" i="1" s="1"/>
  <c r="V15" i="1" s="1"/>
  <c r="X15" i="1" s="1"/>
  <c r="T17" i="1"/>
  <c r="U17" i="1" s="1"/>
  <c r="V17" i="1" s="1"/>
  <c r="T19" i="1"/>
  <c r="U19" i="1" s="1"/>
  <c r="V19" i="1" s="1"/>
  <c r="T20" i="1"/>
  <c r="U20" i="1" s="1"/>
  <c r="V20" i="1" s="1"/>
  <c r="T13" i="1"/>
  <c r="U13" i="1" s="1"/>
  <c r="V13" i="1" s="1"/>
  <c r="T14" i="1"/>
  <c r="U14" i="1" s="1"/>
  <c r="V14" i="1" s="1"/>
  <c r="V21" i="1" l="1"/>
  <c r="X23" i="1"/>
  <c r="X13" i="1"/>
  <c r="X24" i="1" s="1"/>
  <c r="I12" i="5"/>
  <c r="I11" i="5"/>
  <c r="X26" i="1" l="1"/>
  <c r="J11" i="5"/>
  <c r="J12" i="5"/>
  <c r="E12" i="1"/>
  <c r="E11" i="1"/>
  <c r="K11" i="5" l="1"/>
  <c r="K12" i="5"/>
  <c r="F12" i="1"/>
  <c r="F11" i="1"/>
  <c r="G11" i="1" s="1"/>
  <c r="L11" i="5" l="1"/>
  <c r="L12" i="5"/>
  <c r="G12" i="1"/>
  <c r="M11" i="5" l="1"/>
  <c r="M12" i="5"/>
  <c r="H12" i="1"/>
  <c r="H11" i="1"/>
  <c r="N12" i="5" l="1"/>
  <c r="N11" i="5"/>
  <c r="I11" i="1"/>
  <c r="I12" i="1"/>
  <c r="O12" i="5" l="1"/>
  <c r="O11" i="5"/>
  <c r="J11" i="1"/>
  <c r="J12" i="1"/>
  <c r="P12" i="5" l="1"/>
  <c r="P11" i="5"/>
  <c r="K11" i="1"/>
  <c r="K12" i="1"/>
  <c r="L11" i="1" l="1"/>
  <c r="L12" i="1"/>
  <c r="M11" i="1" l="1"/>
  <c r="M12" i="1"/>
  <c r="N11" i="1" l="1"/>
  <c r="N12" i="1"/>
  <c r="O11" i="1" l="1"/>
  <c r="O12" i="1"/>
  <c r="P12" i="1" l="1"/>
  <c r="P11" i="1"/>
</calcChain>
</file>

<file path=xl/sharedStrings.xml><?xml version="1.0" encoding="utf-8"?>
<sst xmlns="http://schemas.openxmlformats.org/spreadsheetml/2006/main" count="315" uniqueCount="261">
  <si>
    <t>PROGRAMAS</t>
  </si>
  <si>
    <t>QTD</t>
  </si>
  <si>
    <t>COMERCIAL 30"</t>
  </si>
  <si>
    <t>FATOR</t>
  </si>
  <si>
    <t>VALOR UNITÁRIO
DA ENTREGA</t>
  </si>
  <si>
    <t>VALOR TOTAL</t>
  </si>
  <si>
    <t xml:space="preserve">Data da Proposta </t>
  </si>
  <si>
    <t xml:space="preserve">Mês </t>
  </si>
  <si>
    <t>PROGRAMA</t>
  </si>
  <si>
    <t>VALOR DE TABELA</t>
  </si>
  <si>
    <t>FALA POVO 30''</t>
  </si>
  <si>
    <t>FALA POVO 15''</t>
  </si>
  <si>
    <t>BALANÇO GERAL 30''</t>
  </si>
  <si>
    <t>BALANÇO GERAL 15''</t>
  </si>
  <si>
    <t>A HORA DA VENENOSA 30'</t>
  </si>
  <si>
    <t>A HORA DA VENENOSA 15''</t>
  </si>
  <si>
    <t>VOCÊ COM MÔNICA CUNHA 30''</t>
  </si>
  <si>
    <t>VOCÊ COM MÔNICA CUNHA 15''</t>
  </si>
  <si>
    <t>CIDADE ALERTA MINAS 30''</t>
  </si>
  <si>
    <t>CIDADE ALERTA MINAS 15'</t>
  </si>
  <si>
    <t>JORNAL PARANAÍBA 30''</t>
  </si>
  <si>
    <t>JORNAL PARANAÍBA 15''</t>
  </si>
  <si>
    <t>CLUBE DO MOTOR 30''</t>
  </si>
  <si>
    <t>CLUBE DO MOTOR 15''</t>
  </si>
  <si>
    <t>SABADÃO PARANAÍBA 30''</t>
  </si>
  <si>
    <t>SABADÃO PARANAÍBA 15''</t>
  </si>
  <si>
    <t>POLITICA CRUZADA 30''</t>
  </si>
  <si>
    <t>POLITICA CRUZADA 15''</t>
  </si>
  <si>
    <t>AGRO PARANAÍBA 30''</t>
  </si>
  <si>
    <t>AGRO PARANAÍBA 15''</t>
  </si>
  <si>
    <t>ROTATIVO INDETERMINADO 30''</t>
  </si>
  <si>
    <t>ROTATIVO INDETERMINADO 15''</t>
  </si>
  <si>
    <t>PFM 5H AS 19H - 30''</t>
  </si>
  <si>
    <t>PFM 5H AS 24H - 30''</t>
  </si>
  <si>
    <t>PFM 5H AS 21H - 30''</t>
  </si>
  <si>
    <t>PFM 6H AS 19H - 30''</t>
  </si>
  <si>
    <t>PFM 7H AS 19H - 30''</t>
  </si>
  <si>
    <t>PFM 0H AS 5H - 30''</t>
  </si>
  <si>
    <t>ENTREGAS</t>
  </si>
  <si>
    <t>VINHETA 5" (COM)</t>
  </si>
  <si>
    <t>VINHETA 5" (ROT IND)</t>
  </si>
  <si>
    <t>CITAÇÃO 5"</t>
  </si>
  <si>
    <t>INSERT 10"</t>
  </si>
  <si>
    <t>MERCHAN 30"</t>
  </si>
  <si>
    <t>MERCHAN 60"</t>
  </si>
  <si>
    <t>COMERCIAL 15"</t>
  </si>
  <si>
    <t>BREAK EXCLUSIVO 30''</t>
  </si>
  <si>
    <t>BREAK EXCLUSIVO 60''</t>
  </si>
  <si>
    <t>CONTEÚDO PATROCINADO 3</t>
  </si>
  <si>
    <t>CONTEÚDO PATROCINADO ´4</t>
  </si>
  <si>
    <t>CONTEÚDO PATROCINADO 5'</t>
  </si>
  <si>
    <t>FORMATO</t>
  </si>
  <si>
    <t xml:space="preserve">FATOR ÚNICO </t>
  </si>
  <si>
    <t>DESCRIÇÃO</t>
  </si>
  <si>
    <t>Cachê</t>
  </si>
  <si>
    <t xml:space="preserve">Custo de Produção </t>
  </si>
  <si>
    <t xml:space="preserve">Valor Total Projeto </t>
  </si>
  <si>
    <t>PFM 5H AS 19H - 5''</t>
  </si>
  <si>
    <t>PFM 5H AS 24H - 10''</t>
  </si>
  <si>
    <t>PFM 5H AS 21H - 15''</t>
  </si>
  <si>
    <t>PFM 5H AS 19H - 15''</t>
  </si>
  <si>
    <t>PFM 5H AS 19H - 45''</t>
  </si>
  <si>
    <t>PFM 5H AS 19H - 60''</t>
  </si>
  <si>
    <t>PFM 5H AS 19H - 10''</t>
  </si>
  <si>
    <t>PFM 5H AS 24H - 60''</t>
  </si>
  <si>
    <t>PFM 5H AS 24H - 5''</t>
  </si>
  <si>
    <t>PFM 5H AS 24H - 15''</t>
  </si>
  <si>
    <t>PFM 5H AS 24H - 45''</t>
  </si>
  <si>
    <t>PFM 5H AS 21H - 5''</t>
  </si>
  <si>
    <t>PFM 5H AS 21H - 10''</t>
  </si>
  <si>
    <t>PFM 5H AS 21H - 45''</t>
  </si>
  <si>
    <t>PFM 5H AS 21H - 60''</t>
  </si>
  <si>
    <t>PFM 6H AS 19H - 5''</t>
  </si>
  <si>
    <t>PFM 6H AS 19H - 10''</t>
  </si>
  <si>
    <t>PFM 6H AS 19H - 15''</t>
  </si>
  <si>
    <t>PFM 6H AS 19H - 45''</t>
  </si>
  <si>
    <t>PFM 6H AS 19H - 60''</t>
  </si>
  <si>
    <t>PFM 7H AS 19H - 5''</t>
  </si>
  <si>
    <t>PFM 7H AS 19H - 10''</t>
  </si>
  <si>
    <t>PFM 7H AS 19H - 15''</t>
  </si>
  <si>
    <t>PFM 7H AS 19H - 45''</t>
  </si>
  <si>
    <t>PFM 7H AS 19H - 60''</t>
  </si>
  <si>
    <t>PFM 0H AS 5H - 5''</t>
  </si>
  <si>
    <t>PFM 0H AS 5H - 10''</t>
  </si>
  <si>
    <t>PFM 0H AS 5H - 15''</t>
  </si>
  <si>
    <t>PFM 0H AS 5H - 45''</t>
  </si>
  <si>
    <t>PFM 0H AS 5H - 60''</t>
  </si>
  <si>
    <t>-</t>
  </si>
  <si>
    <t>PFM DETERMINADO - 5''</t>
  </si>
  <si>
    <t>PFM DETERMINADO - 10''</t>
  </si>
  <si>
    <t>PFM DETERMINADO - 15''</t>
  </si>
  <si>
    <t>PFM DETERMINADO - 30''</t>
  </si>
  <si>
    <t>PFM DETERMINADO - 45''</t>
  </si>
  <si>
    <t>PFM DETERMINADO - 60''</t>
  </si>
  <si>
    <t>PFM TESTEMUNHAL - 5''</t>
  </si>
  <si>
    <t>PFM TESTEMUNHAL - 30''</t>
  </si>
  <si>
    <t>PFM TESTEMUNHAL - 45''</t>
  </si>
  <si>
    <t>PFM TESTEMUNHAL - 60''</t>
  </si>
  <si>
    <t>PFM FLASH - 60''</t>
  </si>
  <si>
    <t>EDUCA 6H AS 24H - 5''</t>
  </si>
  <si>
    <t>EDUCA 6H AS 24H - 10''</t>
  </si>
  <si>
    <t>EDUCA 6H AS 24H - 15''</t>
  </si>
  <si>
    <t>EDUCA 6H AS 24H - 30''</t>
  </si>
  <si>
    <t>EDUCA 6H AS 24H - 45''</t>
  </si>
  <si>
    <t>EDUCA 6H AS 24H - 60''</t>
  </si>
  <si>
    <t>EDUCA 7H AS 19H - 5''</t>
  </si>
  <si>
    <t>EDUCA 7H AS 19H - 10''</t>
  </si>
  <si>
    <t>EDUCA 7H AS 19H - 15''</t>
  </si>
  <si>
    <t>EEDUCA 7H AS 19H - 30''</t>
  </si>
  <si>
    <t>EDUCA 7H AS 19H - 45''</t>
  </si>
  <si>
    <t>EDUCA 7H AS 19H - 60''</t>
  </si>
  <si>
    <t>EDUCA DETERMINADO - 5''</t>
  </si>
  <si>
    <t>EDUCA DETERMINADO - 10''</t>
  </si>
  <si>
    <t>EDUCA DETERMINADO - 15''</t>
  </si>
  <si>
    <t>EEDUCA DETERMINADO - 30''</t>
  </si>
  <si>
    <t>EDUCA DETERMINADO - 45''</t>
  </si>
  <si>
    <t>EDUCA DETERMINADO - 60''</t>
  </si>
  <si>
    <t>EDUCA TESTEMUNHAL - 5''</t>
  </si>
  <si>
    <t>EDUCA TESTEMUNHAL - 30''</t>
  </si>
  <si>
    <t>EDUCA TESTEMUNHAL - 60''</t>
  </si>
  <si>
    <t>EDUCA FLASH - 60''</t>
  </si>
  <si>
    <t>DIGITAL FEED</t>
  </si>
  <si>
    <t>DIGITAL STORY</t>
  </si>
  <si>
    <t>PUBLI FEED IPM</t>
  </si>
  <si>
    <t xml:space="preserve">PUBLI ADICONAL </t>
  </si>
  <si>
    <t>CONTEÚDO PATROCINADO 7'</t>
  </si>
  <si>
    <t xml:space="preserve">PC HOME - 50K </t>
  </si>
  <si>
    <t xml:space="preserve">PC HOME - 100K </t>
  </si>
  <si>
    <t xml:space="preserve">PC HOME - 200K </t>
  </si>
  <si>
    <t xml:space="preserve">PC LATERAL - 50K </t>
  </si>
  <si>
    <t xml:space="preserve">PC LATERAL - 100K </t>
  </si>
  <si>
    <t xml:space="preserve">PC LATERAL - 200K </t>
  </si>
  <si>
    <t xml:space="preserve">PC LATERAL FULL - 50K </t>
  </si>
  <si>
    <t xml:space="preserve">PC LATERAL FULL - 100K </t>
  </si>
  <si>
    <t xml:space="preserve">PC LATERAL FULL - 200K </t>
  </si>
  <si>
    <t xml:space="preserve">PC LATERAL CARROSSEL - 50K </t>
  </si>
  <si>
    <t xml:space="preserve">PC LATERAL CARROSSEL - 100K </t>
  </si>
  <si>
    <t xml:space="preserve">PC LATERAL CARROSSEL - 200K </t>
  </si>
  <si>
    <t xml:space="preserve">PC LATERAL SQUEEZE - 50K </t>
  </si>
  <si>
    <t xml:space="preserve">PC LATERAL SQUEEZE - 100K </t>
  </si>
  <si>
    <t xml:space="preserve">PC LATERAL SQUEEZE - 200K </t>
  </si>
  <si>
    <t xml:space="preserve">PC LATERAL SQUEEZE FULL - 50K </t>
  </si>
  <si>
    <t xml:space="preserve">PC LATERAL SQUEEZE FULL - 100K </t>
  </si>
  <si>
    <t xml:space="preserve">PC LATERAL SQUEEZE FULL - 200K </t>
  </si>
  <si>
    <t xml:space="preserve">PC LATERAL BANNER INFERIOR - 50K </t>
  </si>
  <si>
    <t xml:space="preserve">PC LATERAL BANNER INFERIOR - 100K </t>
  </si>
  <si>
    <t xml:space="preserve">PC LATERAL BANNER INFERIOR - 200K </t>
  </si>
  <si>
    <t xml:space="preserve">OOH ADESIVO CHECKOUT </t>
  </si>
  <si>
    <t>PAINEL ENTRADA SANTA MÔNICA</t>
  </si>
  <si>
    <t>PAINEL SAÍDA SANTA MÔNICA</t>
  </si>
  <si>
    <t>PAREDE ESTACIONAMENTO JH</t>
  </si>
  <si>
    <t>PAREDE EXTERNA GRANADA</t>
  </si>
  <si>
    <t>PAREDE INTERNA JH</t>
  </si>
  <si>
    <t xml:space="preserve">POSTES ESTACIONAMENTO </t>
  </si>
  <si>
    <t>TOLDO CARRINHOS CARIOCA</t>
  </si>
  <si>
    <t>TAG CORREDOR GRANADA</t>
  </si>
  <si>
    <t xml:space="preserve">TOTEM DE LED </t>
  </si>
  <si>
    <t>TV'S</t>
  </si>
  <si>
    <t>VIDRO ENTRADA ESTACIONAMENTO</t>
  </si>
  <si>
    <t>VIDRO FACHADA</t>
  </si>
  <si>
    <t>VIDROS INTERNOS</t>
  </si>
  <si>
    <t>PM - ISLAND - HOME - 7 DIAS</t>
  </si>
  <si>
    <t>PM - ISLAND - HOME - 15 DIAS</t>
  </si>
  <si>
    <t>PM - ISLAND - HOME - 30 DIAS</t>
  </si>
  <si>
    <t>PM - BILLBOARD - INTERNA - 30 DIAS</t>
  </si>
  <si>
    <t>PM - BILLBOARD - INTERNA - 7 DIAS</t>
  </si>
  <si>
    <t>PM - BILLBOARD - INTERNA - 15 DIAS</t>
  </si>
  <si>
    <t>PM - BANNER - INTERNA - 7 DIAS</t>
  </si>
  <si>
    <t>PM - BANNER - INTERNA - 15 DIAS</t>
  </si>
  <si>
    <t>PM - BANNER - INTERNA - 30 DIAS</t>
  </si>
  <si>
    <t>PM - SUPER BANNER - H+I - 7 DIAS</t>
  </si>
  <si>
    <t>PM - RETÂNGULO HOME - 7 DIAS</t>
  </si>
  <si>
    <t>PM - RETÂNGULO HOME - 15 DIAS</t>
  </si>
  <si>
    <t>PM - RETÂNGULO HOME - 30 DIAS</t>
  </si>
  <si>
    <t>PM - RETÂNGULO INTERNA - 7 DIAS</t>
  </si>
  <si>
    <t>PM - RETÂNGULO INTERNA - 15 DIAS</t>
  </si>
  <si>
    <t>PM - RETÂNGULO INTERNA - 30 DIAS</t>
  </si>
  <si>
    <t>PM - RETÂNGULO H+I - 7 DIAS</t>
  </si>
  <si>
    <t xml:space="preserve">PLAYLIST YOUTUBE </t>
  </si>
  <si>
    <t>YOUTUBE - 7 DIAS</t>
  </si>
  <si>
    <t>YOUTUBE - 15 DIAS</t>
  </si>
  <si>
    <t>YOUTUBE - 30 DIAS</t>
  </si>
  <si>
    <t>Frequência da Mídia</t>
  </si>
  <si>
    <t>PUBLI EDITORIAL</t>
  </si>
  <si>
    <t>OOH CARRINHOS</t>
  </si>
  <si>
    <t>OOH CESTAS</t>
  </si>
  <si>
    <t xml:space="preserve">OOH CONJUNTO DE DISPLAY </t>
  </si>
  <si>
    <t>OOH DISPLAY CAIXA</t>
  </si>
  <si>
    <t xml:space="preserve">OOH DISPLAY SELF CHECKOUT </t>
  </si>
  <si>
    <t>OOH LATERAL GÔNDOLA JARDIM HO</t>
  </si>
  <si>
    <t>FALA BRASIL 30"</t>
  </si>
  <si>
    <t>FALA BRASIL 15"</t>
  </si>
  <si>
    <t>HOJE EM DIA 30"</t>
  </si>
  <si>
    <t>HOJE EM DIA 15"</t>
  </si>
  <si>
    <t>NOVELA DA TARDE 1 30"</t>
  </si>
  <si>
    <t>NOVELA DA TARDE 1 15"</t>
  </si>
  <si>
    <t>CIDADE ALERTA 30"</t>
  </si>
  <si>
    <t>CIDADE ALERTA 15"</t>
  </si>
  <si>
    <t>JORNAL DA RECORD 30"</t>
  </si>
  <si>
    <t>JORNAL DA RECORD 15"</t>
  </si>
  <si>
    <t>NOVELA 3 30"</t>
  </si>
  <si>
    <t>NOVELA 3 15"</t>
  </si>
  <si>
    <t>NOVELA 22H 30"</t>
  </si>
  <si>
    <t>NOVELA 22H 15"</t>
  </si>
  <si>
    <t>QUILOS MORTAIS 30"</t>
  </si>
  <si>
    <t>QUILOS MORTAIS 15"</t>
  </si>
  <si>
    <t>SÉRIE PREMIUM 30"</t>
  </si>
  <si>
    <t>SÉRIE PREMIUIM 15"</t>
  </si>
  <si>
    <t>A FAZENDA 30"</t>
  </si>
  <si>
    <t>A FAZENDA 15"</t>
  </si>
  <si>
    <t>BRASIL CAMINHONEIROS 30"</t>
  </si>
  <si>
    <t>BRASIL CAMINHONEIROS 15"</t>
  </si>
  <si>
    <t>CINE AVENTURA 30"</t>
  </si>
  <si>
    <t>CINE AVENTURA 15"</t>
  </si>
  <si>
    <t>FALA BRASIL ED. SÁBADO 15"</t>
  </si>
  <si>
    <t>FALA BRASIL ED. SÁBADO 30"</t>
  </si>
  <si>
    <t>BALANÇO GERAL ED. SÁBADO 30''</t>
  </si>
  <si>
    <t>BALANÇO GERAL ED. SÁBADO 15''</t>
  </si>
  <si>
    <t>CIDADE ALERTA ED. SÁBADO 15"</t>
  </si>
  <si>
    <t>CIDADE ALERTA ED. SÁBADO 30"</t>
  </si>
  <si>
    <t>JORNAL DA RECORD ED. SÁBADO 30"</t>
  </si>
  <si>
    <t>JORNAL DA RECORD ED. SÁBADO 15"</t>
  </si>
  <si>
    <t>CIDADE ALERTA 2 ED. SÁBADO 30"</t>
  </si>
  <si>
    <t>CIDADE ALERTA 2 ED. SÁBADO 15"</t>
  </si>
  <si>
    <t>SUPER TELA 30"</t>
  </si>
  <si>
    <t>SUPER TELA 15"</t>
  </si>
  <si>
    <t>RECORD TEEN 1 30"</t>
  </si>
  <si>
    <t>RECORD TEEN 1 15"</t>
  </si>
  <si>
    <t>RECORD TEEN 2 30"</t>
  </si>
  <si>
    <t>RECORD TEEN 2 15"</t>
  </si>
  <si>
    <t>CINE MAIOR 30"</t>
  </si>
  <si>
    <t>CINE MAIOR 15"</t>
  </si>
  <si>
    <t>ACERTE OU CAIA 30"</t>
  </si>
  <si>
    <t>ACERTE OU CAIA 15"</t>
  </si>
  <si>
    <t>LOVE &amp; DANCE 30"</t>
  </si>
  <si>
    <t>LOVE &amp; DANCE 15"</t>
  </si>
  <si>
    <t>DOMINGO ESPETACULAR 30"</t>
  </si>
  <si>
    <t>DOMINGO ESPETACULAR 15"</t>
  </si>
  <si>
    <t>ESPORTE RECORD 30"</t>
  </si>
  <si>
    <t>ESPORTE RECORD 15"</t>
  </si>
  <si>
    <t>SÉRIE DE DOMINGO 30"</t>
  </si>
  <si>
    <t>SÉRIE DE DOMINGO 15"</t>
  </si>
  <si>
    <t>TOP 5"</t>
  </si>
  <si>
    <t>PAINEL DE LED EXTERNO</t>
  </si>
  <si>
    <t>Projeto</t>
  </si>
  <si>
    <t>Balança Minha Casa</t>
  </si>
  <si>
    <t xml:space="preserve">Nome: </t>
  </si>
  <si>
    <t>COTA NAME RIGHT</t>
  </si>
  <si>
    <t xml:space="preserve">Ação de merchandising de 60" sendo 5" com a marca do patrocinador chamando para a inscrição e para o quadro </t>
  </si>
  <si>
    <t>Conteúdo patrocinado de 3' exibido na sexta</t>
  </si>
  <si>
    <t>Cachê publi</t>
  </si>
  <si>
    <t>Chamadas de 30" sendo 5" de vinheta do cliente no rotativo indeterminado chamando para a inscrição</t>
  </si>
  <si>
    <t>COTA APOIO (ATÉ 2)</t>
  </si>
  <si>
    <t>Chamadas de 30" sendo 5" de vinheta do cliente no rotativo das 5h às 24h chamando para a inscrição</t>
  </si>
  <si>
    <t>Publifeed postada no Instagram da TV Paranaíba chamando para as inscrições</t>
  </si>
  <si>
    <t>Publifeed postada no Instagram da TV Paranaíba chamando para as inscrições // recorte do quadro</t>
  </si>
  <si>
    <t>Feed postado no Instagram da TV Paranaíba chamando para as inscrições</t>
  </si>
  <si>
    <t>Feed postado no Instagram da TV Paranaíba chamando para as inscrições e para assistir ao quadro</t>
  </si>
  <si>
    <t>Valor</t>
  </si>
  <si>
    <t xml:space="preserve">Cachê 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</si>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</sst>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"/>
    <numFmt numFmtId="165" formatCode="ddd"/>
    <numFmt numFmtId="166" formatCode="dd"/>
    <numFmt numFmtId="167" formatCode="_-* #,##0.000_-;\-* #,##0.000_-;_-* &quot;-&quot;??_-;_-@_-"/>
    <numFmt numFmtId="168" formatCode="_(* #,##0.00_);_(* \(#,##0.00\);_(* &quot;-&quot;??_);_(@_)"/>
    <numFmt numFmtId="169" formatCode="&quot;R$&quot;#,##0.00_);[Red]\(&quot;R$&quot;#,##0.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ptos"/>
      <family val="2"/>
    </font>
  </fonts>
  <fills count="2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2EFD9"/>
      </patternFill>
    </fill>
    <fill>
      <patternFill patternType="solid">
        <fgColor rgb="FF002060"/>
        <bgColor rgb="FFE2EF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2F2F2"/>
      </patternFill>
    </fill>
    <fill>
      <patternFill patternType="solid">
        <fgColor theme="4" tint="-0.499984740745262"/>
        <bgColor rgb="FFE2EFD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rgb="FFE2EFD9"/>
      </patternFill>
    </fill>
    <fill>
      <patternFill patternType="solid">
        <fgColor theme="9" tint="-0.499984740745262"/>
        <bgColor rgb="FFE2EFD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39997558519241921"/>
        <bgColor rgb="FFE2EFD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4" borderId="0" xfId="0" applyFill="1"/>
    <xf numFmtId="0" fontId="4" fillId="5" borderId="7" xfId="0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horizontal="center" textRotation="90"/>
    </xf>
    <xf numFmtId="166" fontId="4" fillId="5" borderId="5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44" fontId="4" fillId="0" borderId="0" xfId="2" applyFont="1"/>
    <xf numFmtId="168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44" fontId="8" fillId="8" borderId="7" xfId="2" applyFont="1" applyFill="1" applyBorder="1" applyAlignment="1">
      <alignment horizontal="center"/>
    </xf>
    <xf numFmtId="10" fontId="7" fillId="15" borderId="7" xfId="0" applyNumberFormat="1" applyFont="1" applyFill="1" applyBorder="1" applyAlignment="1">
      <alignment horizontal="center"/>
    </xf>
    <xf numFmtId="44" fontId="8" fillId="10" borderId="7" xfId="2" applyFont="1" applyFill="1" applyBorder="1" applyAlignment="1">
      <alignment horizontal="center"/>
    </xf>
    <xf numFmtId="44" fontId="8" fillId="12" borderId="7" xfId="2" applyFont="1" applyFill="1" applyBorder="1" applyAlignment="1">
      <alignment horizontal="center"/>
    </xf>
    <xf numFmtId="44" fontId="7" fillId="14" borderId="7" xfId="2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 textRotation="90"/>
    </xf>
    <xf numFmtId="166" fontId="4" fillId="5" borderId="11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4" fillId="0" borderId="3" xfId="0" applyFont="1" applyBorder="1"/>
    <xf numFmtId="167" fontId="4" fillId="0" borderId="2" xfId="1" applyNumberFormat="1" applyFont="1" applyBorder="1"/>
    <xf numFmtId="0" fontId="4" fillId="0" borderId="11" xfId="0" applyFont="1" applyBorder="1"/>
    <xf numFmtId="167" fontId="4" fillId="0" borderId="6" xfId="1" applyNumberFormat="1" applyFont="1" applyBorder="1"/>
    <xf numFmtId="0" fontId="11" fillId="3" borderId="16" xfId="0" applyFont="1" applyFill="1" applyBorder="1"/>
    <xf numFmtId="0" fontId="11" fillId="3" borderId="17" xfId="0" applyFont="1" applyFill="1" applyBorder="1"/>
    <xf numFmtId="44" fontId="9" fillId="0" borderId="18" xfId="0" applyNumberFormat="1" applyFont="1" applyBorder="1"/>
    <xf numFmtId="0" fontId="12" fillId="2" borderId="19" xfId="0" applyFont="1" applyFill="1" applyBorder="1" applyAlignment="1">
      <alignment horizontal="center"/>
    </xf>
    <xf numFmtId="0" fontId="13" fillId="0" borderId="3" xfId="0" applyFont="1" applyBorder="1"/>
    <xf numFmtId="167" fontId="13" fillId="0" borderId="2" xfId="1" applyNumberFormat="1" applyFont="1" applyBorder="1"/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7" xfId="2" applyFont="1" applyBorder="1" applyAlignment="1">
      <alignment horizontal="center" vertical="center"/>
    </xf>
    <xf numFmtId="44" fontId="0" fillId="0" borderId="12" xfId="2" applyFont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0" fillId="16" borderId="7" xfId="0" applyFill="1" applyBorder="1" applyAlignment="1">
      <alignment horizontal="left" vertical="center"/>
    </xf>
    <xf numFmtId="0" fontId="0" fillId="16" borderId="7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44" fontId="0" fillId="16" borderId="7" xfId="2" applyFont="1" applyFill="1" applyBorder="1" applyAlignment="1">
      <alignment horizontal="center" vertical="center"/>
    </xf>
    <xf numFmtId="44" fontId="0" fillId="16" borderId="7" xfId="0" applyNumberFormat="1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/>
    </xf>
    <xf numFmtId="0" fontId="10" fillId="18" borderId="0" xfId="0" applyFont="1" applyFill="1"/>
    <xf numFmtId="0" fontId="0" fillId="17" borderId="7" xfId="0" applyFill="1" applyBorder="1" applyAlignment="1">
      <alignment horizontal="left" vertical="center"/>
    </xf>
    <xf numFmtId="0" fontId="0" fillId="17" borderId="12" xfId="0" applyFill="1" applyBorder="1" applyAlignment="1">
      <alignment horizontal="center" vertical="center"/>
    </xf>
    <xf numFmtId="44" fontId="0" fillId="17" borderId="7" xfId="2" applyFont="1" applyFill="1" applyBorder="1" applyAlignment="1">
      <alignment horizontal="center" vertical="center"/>
    </xf>
    <xf numFmtId="44" fontId="0" fillId="17" borderId="7" xfId="0" applyNumberFormat="1" applyFill="1" applyBorder="1" applyAlignment="1">
      <alignment horizontal="center" vertical="center"/>
    </xf>
    <xf numFmtId="0" fontId="10" fillId="18" borderId="0" xfId="0" applyFont="1" applyFill="1" applyAlignment="1">
      <alignment vertical="center"/>
    </xf>
    <xf numFmtId="0" fontId="0" fillId="0" borderId="0" xfId="0" applyAlignment="1">
      <alignment vertical="center"/>
    </xf>
    <xf numFmtId="44" fontId="10" fillId="19" borderId="0" xfId="2" applyFont="1" applyFill="1" applyAlignment="1">
      <alignment vertical="center"/>
    </xf>
    <xf numFmtId="0" fontId="14" fillId="0" borderId="7" xfId="0" applyFont="1" applyBorder="1" applyAlignment="1">
      <alignment horizontal="left" vertical="center" wrapText="1"/>
    </xf>
    <xf numFmtId="0" fontId="12" fillId="22" borderId="19" xfId="0" applyFont="1" applyFill="1" applyBorder="1" applyAlignment="1">
      <alignment horizontal="center"/>
    </xf>
    <xf numFmtId="0" fontId="10" fillId="22" borderId="19" xfId="0" applyFont="1" applyFill="1" applyBorder="1" applyAlignment="1">
      <alignment horizontal="center"/>
    </xf>
    <xf numFmtId="165" fontId="4" fillId="23" borderId="4" xfId="0" applyNumberFormat="1" applyFont="1" applyFill="1" applyBorder="1" applyAlignment="1">
      <alignment horizontal="center" textRotation="90"/>
    </xf>
    <xf numFmtId="166" fontId="4" fillId="23" borderId="5" xfId="0" applyNumberFormat="1" applyFont="1" applyFill="1" applyBorder="1" applyAlignment="1">
      <alignment horizontal="center" vertical="center"/>
    </xf>
    <xf numFmtId="0" fontId="10" fillId="24" borderId="0" xfId="0" applyFont="1" applyFill="1" applyAlignment="1">
      <alignment vertical="center"/>
    </xf>
    <xf numFmtId="44" fontId="10" fillId="25" borderId="0" xfId="2" applyFont="1" applyFill="1" applyAlignment="1">
      <alignment vertical="center"/>
    </xf>
    <xf numFmtId="44" fontId="10" fillId="25" borderId="0" xfId="2" applyFont="1" applyFill="1"/>
    <xf numFmtId="166" fontId="4" fillId="20" borderId="5" xfId="0" applyNumberFormat="1" applyFont="1" applyFill="1" applyBorder="1" applyAlignment="1">
      <alignment horizontal="center" vertical="center"/>
    </xf>
    <xf numFmtId="0" fontId="0" fillId="25" borderId="7" xfId="0" applyFill="1" applyBorder="1" applyAlignment="1">
      <alignment horizontal="center" vertical="center"/>
    </xf>
    <xf numFmtId="0" fontId="0" fillId="26" borderId="7" xfId="0" applyFill="1" applyBorder="1" applyAlignment="1">
      <alignment horizontal="center" vertical="center"/>
    </xf>
    <xf numFmtId="0" fontId="14" fillId="16" borderId="7" xfId="0" applyFont="1" applyFill="1" applyBorder="1" applyAlignment="1">
      <alignment horizontal="left" vertical="center" wrapText="1"/>
    </xf>
    <xf numFmtId="0" fontId="14" fillId="17" borderId="7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vertical="center"/>
    </xf>
    <xf numFmtId="17" fontId="5" fillId="4" borderId="0" xfId="0" applyNumberFormat="1" applyFont="1" applyFill="1" applyAlignment="1">
      <alignment horizontal="center" vertical="center"/>
    </xf>
    <xf numFmtId="165" fontId="4" fillId="5" borderId="16" xfId="0" applyNumberFormat="1" applyFont="1" applyFill="1" applyBorder="1" applyAlignment="1">
      <alignment horizontal="center" textRotation="90"/>
    </xf>
    <xf numFmtId="165" fontId="4" fillId="5" borderId="24" xfId="0" applyNumberFormat="1" applyFont="1" applyFill="1" applyBorder="1" applyAlignment="1">
      <alignment horizontal="center" textRotation="90"/>
    </xf>
    <xf numFmtId="165" fontId="4" fillId="23" borderId="24" xfId="0" applyNumberFormat="1" applyFont="1" applyFill="1" applyBorder="1" applyAlignment="1">
      <alignment horizontal="center" textRotation="90"/>
    </xf>
    <xf numFmtId="165" fontId="4" fillId="20" borderId="24" xfId="0" applyNumberFormat="1" applyFont="1" applyFill="1" applyBorder="1" applyAlignment="1">
      <alignment horizontal="center" textRotation="90"/>
    </xf>
    <xf numFmtId="0" fontId="4" fillId="5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5" xfId="0" applyFont="1" applyFill="1" applyBorder="1"/>
    <xf numFmtId="164" fontId="6" fillId="6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4" fillId="9" borderId="8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17" fontId="5" fillId="4" borderId="7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7" borderId="0" xfId="0" applyFont="1" applyFill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1" borderId="21" xfId="0" applyFont="1" applyFill="1" applyBorder="1" applyAlignment="1">
      <alignment horizontal="center" vertical="center"/>
    </xf>
    <xf numFmtId="0" fontId="2" fillId="22" borderId="22" xfId="0" applyFont="1" applyFill="1" applyBorder="1"/>
    <xf numFmtId="0" fontId="2" fillId="22" borderId="23" xfId="0" applyFont="1" applyFill="1" applyBorder="1"/>
    <xf numFmtId="0" fontId="7" fillId="21" borderId="0" xfId="0" applyFont="1" applyFill="1" applyAlignment="1">
      <alignment horizontal="center" vertical="center"/>
    </xf>
    <xf numFmtId="0" fontId="2" fillId="22" borderId="0" xfId="0" applyFont="1" applyFill="1"/>
    <xf numFmtId="164" fontId="6" fillId="21" borderId="0" xfId="0" applyNumberFormat="1" applyFont="1" applyFill="1" applyAlignment="1">
      <alignment horizontal="center" vertical="center"/>
    </xf>
    <xf numFmtId="0" fontId="6" fillId="22" borderId="0" xfId="0" applyFont="1" applyFill="1"/>
    <xf numFmtId="0" fontId="2" fillId="28" borderId="0" xfId="0" applyFont="1" applyFill="1" applyAlignment="1">
      <alignment horizontal="center"/>
    </xf>
    <xf numFmtId="0" fontId="7" fillId="21" borderId="7" xfId="0" applyFont="1" applyFill="1" applyBorder="1" applyAlignment="1">
      <alignment horizontal="center" vertical="center"/>
    </xf>
    <xf numFmtId="0" fontId="7" fillId="22" borderId="13" xfId="0" applyFont="1" applyFill="1" applyBorder="1" applyAlignment="1">
      <alignment horizontal="center" vertical="center"/>
    </xf>
    <xf numFmtId="0" fontId="7" fillId="22" borderId="15" xfId="0" applyFont="1" applyFill="1" applyBorder="1" applyAlignment="1">
      <alignment horizontal="center" vertical="center"/>
    </xf>
    <xf numFmtId="0" fontId="7" fillId="22" borderId="13" xfId="0" applyFont="1" applyFill="1" applyBorder="1" applyAlignment="1">
      <alignment horizontal="center" vertical="center" wrapText="1"/>
    </xf>
    <xf numFmtId="0" fontId="7" fillId="22" borderId="15" xfId="0" applyFont="1" applyFill="1" applyBorder="1" applyAlignment="1">
      <alignment horizontal="center" vertical="center" wrapText="1"/>
    </xf>
    <xf numFmtId="0" fontId="7" fillId="22" borderId="0" xfId="0" applyFont="1" applyFill="1" applyAlignment="1">
      <alignment horizontal="center" vertical="center"/>
    </xf>
    <xf numFmtId="0" fontId="7" fillId="22" borderId="20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12"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_-* #,##0.000_-;\-* #,##0.000_-;_-* &quot;-&quot;??_-;_-@_-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TOS" displayName="PRODUTOS" ref="A2:B213" totalsRowShown="0" headerRowDxfId="11">
  <autoFilter ref="A2:B213" xr:uid="{00000000-0009-0000-0100-000001000000}"/>
  <tableColumns count="2">
    <tableColumn id="1" xr3:uid="{00000000-0010-0000-0000-000001000000}" name="PROGRAMA"/>
    <tableColumn id="2" xr3:uid="{00000000-0010-0000-0000-000002000000}" name="VALOR DE TABELA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ATORES" displayName="FATORES" ref="A2:B18" totalsRowShown="0" headerRowDxfId="9" headerRowBorderDxfId="8" tableBorderDxfId="7" totalsRowBorderDxfId="6">
  <autoFilter ref="A2:B18" xr:uid="{00000000-0009-0000-0100-000002000000}"/>
  <tableColumns count="2">
    <tableColumn id="1" xr3:uid="{00000000-0010-0000-0100-000001000000}" name="ENTREGAS" dataDxfId="5"/>
    <tableColumn id="2" xr3:uid="{00000000-0010-0000-0100-000002000000}" name="FATOR" dataDxfId="4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2:X27"/>
  <sheetViews>
    <sheetView showGridLines="0" topLeftCell="A14" zoomScale="80" zoomScaleNormal="80" workbookViewId="0">
      <selection activeCell="A27" sqref="A27"/>
    </sheetView>
  </sheetViews>
  <sheetFormatPr defaultRowHeight="15" x14ac:dyDescent="0.25"/>
  <cols>
    <col min="1" max="1" width="33.42578125" customWidth="1"/>
    <col min="2" max="2" width="39.5703125" customWidth="1"/>
    <col min="3" max="16" width="3.28515625" bestFit="1" customWidth="1"/>
    <col min="17" max="17" width="4.42578125" bestFit="1" customWidth="1"/>
    <col min="18" max="18" width="13.7109375" bestFit="1" customWidth="1"/>
    <col min="19" max="19" width="27.140625" customWidth="1"/>
    <col min="20" max="20" width="15.7109375" bestFit="1" customWidth="1"/>
    <col min="21" max="21" width="17" bestFit="1" customWidth="1"/>
    <col min="22" max="22" width="14.28515625" bestFit="1" customWidth="1"/>
    <col min="23" max="23" width="10.85546875" customWidth="1"/>
    <col min="24" max="24" width="14.28515625" customWidth="1"/>
    <col min="25" max="25" width="11.42578125" customWidth="1"/>
    <col min="26" max="26" width="10.5703125" bestFit="1" customWidth="1"/>
  </cols>
  <sheetData>
    <row r="2" spans="1:24" ht="60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x14ac:dyDescent="0.25">
      <c r="A4" s="2" t="s">
        <v>244</v>
      </c>
      <c r="B4" s="72" t="s">
        <v>245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24" x14ac:dyDescent="0.25">
      <c r="A5" s="2" t="s">
        <v>246</v>
      </c>
      <c r="B5" s="73" t="s">
        <v>247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24" x14ac:dyDescent="0.25">
      <c r="A6" s="2" t="s">
        <v>6</v>
      </c>
      <c r="B6" s="88">
        <v>45967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24" ht="15.75" x14ac:dyDescent="0.25">
      <c r="A7" s="2" t="s">
        <v>7</v>
      </c>
      <c r="B7" s="87">
        <v>46327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24" ht="15.75" x14ac:dyDescent="0.25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24" ht="15.75" thickBot="1" x14ac:dyDescent="0.3">
      <c r="B9" s="94" t="s">
        <v>247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</row>
    <row r="10" spans="1:24" ht="15.75" thickBot="1" x14ac:dyDescent="0.3">
      <c r="A10" s="74" t="s">
        <v>0</v>
      </c>
      <c r="B10" s="74" t="s">
        <v>53</v>
      </c>
      <c r="C10" s="77">
        <f>$B$7</f>
        <v>46327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92" t="s">
        <v>1</v>
      </c>
      <c r="R10" s="92" t="s">
        <v>2</v>
      </c>
      <c r="S10" s="92" t="s">
        <v>51</v>
      </c>
      <c r="W10" s="8"/>
      <c r="X10" s="9"/>
    </row>
    <row r="11" spans="1:24" ht="43.5" customHeight="1" x14ac:dyDescent="0.25">
      <c r="A11" s="75"/>
      <c r="B11" s="75"/>
      <c r="C11" s="15">
        <f>+C10</f>
        <v>46327</v>
      </c>
      <c r="D11" s="3">
        <f t="shared" ref="D11:P11" si="0">C11+1</f>
        <v>46328</v>
      </c>
      <c r="E11" s="3">
        <f>D11+1</f>
        <v>46329</v>
      </c>
      <c r="F11" s="3">
        <f t="shared" si="0"/>
        <v>46330</v>
      </c>
      <c r="G11" s="3">
        <f>F11+1</f>
        <v>46331</v>
      </c>
      <c r="H11" s="3">
        <f t="shared" si="0"/>
        <v>46332</v>
      </c>
      <c r="I11" s="3">
        <f t="shared" si="0"/>
        <v>46333</v>
      </c>
      <c r="J11" s="3">
        <f t="shared" si="0"/>
        <v>46334</v>
      </c>
      <c r="K11" s="3">
        <f t="shared" si="0"/>
        <v>46335</v>
      </c>
      <c r="L11" s="3">
        <f t="shared" si="0"/>
        <v>46336</v>
      </c>
      <c r="M11" s="3">
        <f t="shared" si="0"/>
        <v>46337</v>
      </c>
      <c r="N11" s="3">
        <f t="shared" si="0"/>
        <v>46338</v>
      </c>
      <c r="O11" s="3">
        <f t="shared" si="0"/>
        <v>46339</v>
      </c>
      <c r="P11" s="56">
        <f t="shared" si="0"/>
        <v>46340</v>
      </c>
      <c r="Q11" s="92"/>
      <c r="R11" s="92"/>
      <c r="S11" s="92"/>
      <c r="T11" s="95" t="s">
        <v>3</v>
      </c>
      <c r="U11" s="97" t="s">
        <v>4</v>
      </c>
      <c r="V11" s="95" t="s">
        <v>5</v>
      </c>
      <c r="W11" s="8"/>
      <c r="X11" s="9"/>
    </row>
    <row r="12" spans="1:24" ht="15.75" thickBot="1" x14ac:dyDescent="0.3">
      <c r="A12" s="76"/>
      <c r="B12" s="76"/>
      <c r="C12" s="16">
        <f>+C10</f>
        <v>46327</v>
      </c>
      <c r="D12" s="4">
        <f>C11+1</f>
        <v>46328</v>
      </c>
      <c r="E12" s="4">
        <f>D11+1</f>
        <v>46329</v>
      </c>
      <c r="F12" s="4">
        <f t="shared" ref="F12:P12" si="1">E11+1</f>
        <v>46330</v>
      </c>
      <c r="G12" s="4">
        <f t="shared" si="1"/>
        <v>46331</v>
      </c>
      <c r="H12" s="4">
        <f t="shared" si="1"/>
        <v>46332</v>
      </c>
      <c r="I12" s="4">
        <f t="shared" si="1"/>
        <v>46333</v>
      </c>
      <c r="J12" s="4">
        <f t="shared" si="1"/>
        <v>46334</v>
      </c>
      <c r="K12" s="4">
        <f t="shared" si="1"/>
        <v>46335</v>
      </c>
      <c r="L12" s="4">
        <f t="shared" si="1"/>
        <v>46336</v>
      </c>
      <c r="M12" s="4">
        <f t="shared" si="1"/>
        <v>46337</v>
      </c>
      <c r="N12" s="4">
        <f t="shared" si="1"/>
        <v>46338</v>
      </c>
      <c r="O12" s="4">
        <f t="shared" si="1"/>
        <v>46339</v>
      </c>
      <c r="P12" s="57">
        <f t="shared" si="1"/>
        <v>46340</v>
      </c>
      <c r="Q12" s="93"/>
      <c r="R12" s="93"/>
      <c r="S12" s="93"/>
      <c r="T12" s="96"/>
      <c r="U12" s="98"/>
      <c r="V12" s="96"/>
      <c r="W12" s="8"/>
      <c r="X12" s="9"/>
    </row>
    <row r="13" spans="1:24" ht="33.75" x14ac:dyDescent="0.25">
      <c r="A13" s="34" t="s">
        <v>12</v>
      </c>
      <c r="B13" s="35" t="s">
        <v>248</v>
      </c>
      <c r="C13" s="29"/>
      <c r="D13" s="29"/>
      <c r="E13" s="29">
        <v>2</v>
      </c>
      <c r="F13" s="29">
        <v>2</v>
      </c>
      <c r="G13" s="29">
        <v>2</v>
      </c>
      <c r="H13" s="29">
        <v>2</v>
      </c>
      <c r="I13" s="29">
        <v>2</v>
      </c>
      <c r="J13" s="29"/>
      <c r="K13" s="29"/>
      <c r="L13" s="29"/>
      <c r="M13" s="29"/>
      <c r="N13" s="29">
        <v>2</v>
      </c>
      <c r="O13" s="29">
        <v>2</v>
      </c>
      <c r="P13" s="63"/>
      <c r="Q13" s="28">
        <f t="shared" ref="Q13:Q20" si="2">SUM(C13:P13)</f>
        <v>14</v>
      </c>
      <c r="R13" s="30">
        <f>IF(A13&lt;&gt;0, VLOOKUP($A13,PRODUTOS[#All], 2, FALSE), 0)</f>
        <v>3057</v>
      </c>
      <c r="S13" s="31" t="s">
        <v>41</v>
      </c>
      <c r="T13" s="29">
        <f>VLOOKUP($S13,FATORES[#All],2,0)</f>
        <v>0.45</v>
      </c>
      <c r="U13" s="32">
        <f>R13*T13</f>
        <v>1375.65</v>
      </c>
      <c r="V13" s="32">
        <f>U13*Q13</f>
        <v>19259.100000000002</v>
      </c>
      <c r="W13" s="50" t="s">
        <v>259</v>
      </c>
      <c r="X13" s="52">
        <f>V13*10%</f>
        <v>1925.9100000000003</v>
      </c>
    </row>
    <row r="14" spans="1:24" ht="22.5" x14ac:dyDescent="0.25">
      <c r="A14" s="36" t="s">
        <v>30</v>
      </c>
      <c r="B14" s="53" t="s">
        <v>251</v>
      </c>
      <c r="C14" s="29"/>
      <c r="D14" s="29"/>
      <c r="E14" s="29">
        <v>2</v>
      </c>
      <c r="F14" s="29">
        <v>2</v>
      </c>
      <c r="G14" s="29">
        <v>2</v>
      </c>
      <c r="H14" s="29">
        <v>2</v>
      </c>
      <c r="I14" s="29">
        <v>1</v>
      </c>
      <c r="J14" s="29"/>
      <c r="K14" s="29"/>
      <c r="L14" s="29"/>
      <c r="M14" s="29"/>
      <c r="N14" s="29"/>
      <c r="O14" s="29"/>
      <c r="P14" s="63"/>
      <c r="Q14" s="28">
        <f t="shared" si="2"/>
        <v>9</v>
      </c>
      <c r="R14" s="30">
        <f>IF(A14&lt;&gt;0, VLOOKUP($A14,PRODUTOS[#All], 2, FALSE), 0)</f>
        <v>5211.7</v>
      </c>
      <c r="S14" s="30" t="s">
        <v>2</v>
      </c>
      <c r="T14" s="29">
        <f>VLOOKUP($S14,FATORES[#All],2,0)</f>
        <v>1</v>
      </c>
      <c r="U14" s="33">
        <f t="shared" ref="U14:U20" si="3">R14*T14</f>
        <v>5211.7</v>
      </c>
      <c r="V14" s="33">
        <f t="shared" ref="V14:V20" si="4">U14*Q14</f>
        <v>46905.299999999996</v>
      </c>
      <c r="W14" s="51"/>
      <c r="X14" s="51"/>
    </row>
    <row r="15" spans="1:24" x14ac:dyDescent="0.25">
      <c r="A15" s="34" t="s">
        <v>12</v>
      </c>
      <c r="B15" s="37" t="s">
        <v>249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63">
        <v>1</v>
      </c>
      <c r="Q15" s="28">
        <f t="shared" si="2"/>
        <v>1</v>
      </c>
      <c r="R15" s="30">
        <f>IF(A15&lt;&gt;0, VLOOKUP($A15,PRODUTOS[#All], 2, FALSE), 0)</f>
        <v>3057</v>
      </c>
      <c r="S15" s="30" t="s">
        <v>48</v>
      </c>
      <c r="T15" s="29">
        <f>VLOOKUP($S15,FATORES[#All],2,0)</f>
        <v>9</v>
      </c>
      <c r="U15" s="33">
        <f t="shared" si="3"/>
        <v>27513</v>
      </c>
      <c r="V15" s="33">
        <f t="shared" si="4"/>
        <v>27513</v>
      </c>
      <c r="W15" s="50" t="s">
        <v>259</v>
      </c>
      <c r="X15" s="52">
        <f>V15*10%</f>
        <v>2751.3</v>
      </c>
    </row>
    <row r="16" spans="1:24" ht="22.5" x14ac:dyDescent="0.25">
      <c r="A16" s="38" t="s">
        <v>65</v>
      </c>
      <c r="B16" s="64" t="s">
        <v>253</v>
      </c>
      <c r="C16" s="39"/>
      <c r="D16" s="39"/>
      <c r="E16" s="39">
        <v>6</v>
      </c>
      <c r="F16" s="39">
        <v>6</v>
      </c>
      <c r="G16" s="39">
        <v>6</v>
      </c>
      <c r="H16" s="39">
        <v>6</v>
      </c>
      <c r="I16" s="39">
        <v>6</v>
      </c>
      <c r="J16" s="39"/>
      <c r="K16" s="39"/>
      <c r="L16" s="39"/>
      <c r="M16" s="39"/>
      <c r="N16" s="39"/>
      <c r="O16" s="39"/>
      <c r="P16" s="39"/>
      <c r="Q16" s="40">
        <f t="shared" si="2"/>
        <v>30</v>
      </c>
      <c r="R16" s="41">
        <f>IF(A16&lt;&gt;0, VLOOKUP($A16,PRODUTOS[#All], 2, FALSE), 0)</f>
        <v>22</v>
      </c>
      <c r="S16" s="41" t="s">
        <v>52</v>
      </c>
      <c r="T16" s="39">
        <f>VLOOKUP($S16,FATORES[#All],2,0)</f>
        <v>1</v>
      </c>
      <c r="U16" s="42">
        <f t="shared" ref="U16" si="5">R16*T16</f>
        <v>22</v>
      </c>
      <c r="V16" s="42">
        <f t="shared" ref="V16" si="6">U16*Q16</f>
        <v>660</v>
      </c>
      <c r="X16" s="51"/>
    </row>
    <row r="17" spans="1:24" ht="22.5" x14ac:dyDescent="0.25">
      <c r="A17" s="46" t="s">
        <v>123</v>
      </c>
      <c r="B17" s="65" t="s">
        <v>254</v>
      </c>
      <c r="C17" s="43"/>
      <c r="D17" s="43"/>
      <c r="E17" s="43"/>
      <c r="F17" s="43">
        <v>1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7">
        <f t="shared" si="2"/>
        <v>1</v>
      </c>
      <c r="R17" s="48">
        <f>IF(A17&lt;&gt;0, VLOOKUP($A17,PRODUTOS[#All], 2, FALSE), 0)</f>
        <v>1735</v>
      </c>
      <c r="S17" s="48" t="s">
        <v>52</v>
      </c>
      <c r="T17" s="43">
        <f>VLOOKUP($S17,FATORES[#All],2,0)</f>
        <v>1</v>
      </c>
      <c r="U17" s="49">
        <f t="shared" si="3"/>
        <v>1735</v>
      </c>
      <c r="V17" s="49">
        <f t="shared" si="4"/>
        <v>1735</v>
      </c>
      <c r="W17" s="45" t="s">
        <v>259</v>
      </c>
      <c r="X17" s="52">
        <f>800</f>
        <v>800</v>
      </c>
    </row>
    <row r="18" spans="1:24" ht="22.5" x14ac:dyDescent="0.25">
      <c r="A18" s="46" t="s">
        <v>124</v>
      </c>
      <c r="B18" s="65" t="s">
        <v>255</v>
      </c>
      <c r="C18" s="43"/>
      <c r="D18" s="43"/>
      <c r="E18" s="43"/>
      <c r="F18" s="43"/>
      <c r="G18" s="43"/>
      <c r="H18" s="43">
        <v>1</v>
      </c>
      <c r="I18" s="43"/>
      <c r="J18" s="43"/>
      <c r="K18" s="43"/>
      <c r="L18" s="43"/>
      <c r="M18" s="43"/>
      <c r="N18" s="43"/>
      <c r="O18" s="43"/>
      <c r="P18" s="43">
        <v>1</v>
      </c>
      <c r="Q18" s="47">
        <f t="shared" si="2"/>
        <v>2</v>
      </c>
      <c r="R18" s="48">
        <f>IF(A18&lt;&gt;0, VLOOKUP($A18,PRODUTOS[#All], 2, FALSE), 0)</f>
        <v>500</v>
      </c>
      <c r="S18" s="48" t="s">
        <v>52</v>
      </c>
      <c r="T18" s="43">
        <f>VLOOKUP($S18,FATORES[#All],2,0)</f>
        <v>1</v>
      </c>
      <c r="U18" s="49">
        <f t="shared" ref="U18" si="7">R18*T18</f>
        <v>500</v>
      </c>
      <c r="V18" s="49">
        <f t="shared" ref="V18" si="8">U18*Q18</f>
        <v>1000</v>
      </c>
      <c r="W18" s="8"/>
      <c r="X18" s="9"/>
    </row>
    <row r="19" spans="1:24" ht="22.5" x14ac:dyDescent="0.25">
      <c r="A19" s="46" t="s">
        <v>121</v>
      </c>
      <c r="B19" s="65" t="s">
        <v>256</v>
      </c>
      <c r="C19" s="43"/>
      <c r="D19" s="43"/>
      <c r="E19" s="43">
        <v>1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7">
        <f t="shared" si="2"/>
        <v>1</v>
      </c>
      <c r="R19" s="48">
        <f>IF(A19&lt;&gt;0, VLOOKUP($A19,PRODUTOS[#All], 2, FALSE), 0)</f>
        <v>310</v>
      </c>
      <c r="S19" s="48" t="s">
        <v>52</v>
      </c>
      <c r="T19" s="43">
        <f>VLOOKUP($S19,FATORES[#All],2,0)</f>
        <v>1</v>
      </c>
      <c r="U19" s="49">
        <f t="shared" si="3"/>
        <v>310</v>
      </c>
      <c r="V19" s="49">
        <f t="shared" si="4"/>
        <v>310</v>
      </c>
      <c r="W19" s="8"/>
      <c r="X19" s="9"/>
    </row>
    <row r="20" spans="1:24" ht="23.25" thickBot="1" x14ac:dyDescent="0.3">
      <c r="A20" s="46" t="s">
        <v>122</v>
      </c>
      <c r="B20" s="65" t="s">
        <v>257</v>
      </c>
      <c r="C20" s="43"/>
      <c r="D20" s="43"/>
      <c r="E20" s="43"/>
      <c r="F20" s="43"/>
      <c r="G20" s="43">
        <v>1</v>
      </c>
      <c r="H20" s="43"/>
      <c r="I20" s="43">
        <v>1</v>
      </c>
      <c r="J20" s="43"/>
      <c r="K20" s="43"/>
      <c r="L20" s="43"/>
      <c r="M20" s="43"/>
      <c r="N20" s="43"/>
      <c r="O20" s="43"/>
      <c r="P20" s="43">
        <v>1</v>
      </c>
      <c r="Q20" s="47">
        <f t="shared" si="2"/>
        <v>3</v>
      </c>
      <c r="R20" s="48">
        <f>IF(A20&lt;&gt;0, VLOOKUP($A20,PRODUTOS[#All], 2, FALSE), 0)</f>
        <v>155</v>
      </c>
      <c r="S20" s="48" t="s">
        <v>52</v>
      </c>
      <c r="T20" s="43">
        <f>VLOOKUP($S20,FATORES[#All],2,0)</f>
        <v>1</v>
      </c>
      <c r="U20" s="49">
        <f t="shared" si="3"/>
        <v>155</v>
      </c>
      <c r="V20" s="49">
        <f t="shared" si="4"/>
        <v>465</v>
      </c>
      <c r="W20" s="8"/>
      <c r="X20" s="9"/>
    </row>
    <row r="21" spans="1:24" ht="16.5" thickTop="1" thickBot="1" x14ac:dyDescent="0.3">
      <c r="B21" s="25" t="s">
        <v>182</v>
      </c>
      <c r="C21" s="44">
        <f t="shared" ref="C21:O21" si="9">SUM(C13:C20)</f>
        <v>0</v>
      </c>
      <c r="D21" s="44">
        <f t="shared" si="9"/>
        <v>0</v>
      </c>
      <c r="E21" s="44">
        <f t="shared" si="9"/>
        <v>11</v>
      </c>
      <c r="F21" s="44">
        <f t="shared" si="9"/>
        <v>11</v>
      </c>
      <c r="G21" s="44">
        <f t="shared" si="9"/>
        <v>11</v>
      </c>
      <c r="H21" s="44">
        <f t="shared" si="9"/>
        <v>11</v>
      </c>
      <c r="I21" s="44">
        <f t="shared" si="9"/>
        <v>10</v>
      </c>
      <c r="J21" s="44">
        <f t="shared" si="9"/>
        <v>0</v>
      </c>
      <c r="K21" s="44">
        <f t="shared" si="9"/>
        <v>0</v>
      </c>
      <c r="L21" s="44">
        <f t="shared" si="9"/>
        <v>0</v>
      </c>
      <c r="M21" s="44">
        <f t="shared" si="9"/>
        <v>0</v>
      </c>
      <c r="N21" s="44">
        <f t="shared" si="9"/>
        <v>2</v>
      </c>
      <c r="O21" s="44">
        <f t="shared" si="9"/>
        <v>2</v>
      </c>
      <c r="P21" s="44">
        <f>SUM(P13:P20)</f>
        <v>3</v>
      </c>
      <c r="Q21" s="44">
        <f>SUM(Q13:Q20)</f>
        <v>61</v>
      </c>
      <c r="V21" s="24">
        <f>SUM(V13:V20)</f>
        <v>97847.4</v>
      </c>
      <c r="W21" s="8"/>
      <c r="X21" s="9"/>
    </row>
    <row r="22" spans="1:24" x14ac:dyDescent="0.25">
      <c r="U22" s="6"/>
      <c r="V22" s="8"/>
      <c r="W22" s="8"/>
      <c r="X22" s="9"/>
    </row>
    <row r="23" spans="1:24" x14ac:dyDescent="0.25">
      <c r="U23" s="89" t="s">
        <v>258</v>
      </c>
      <c r="V23" s="90"/>
      <c r="W23" s="91"/>
      <c r="X23" s="10">
        <f>SUM(V13:V20)</f>
        <v>97847.4</v>
      </c>
    </row>
    <row r="24" spans="1:24" x14ac:dyDescent="0.25">
      <c r="U24" s="79" t="s">
        <v>54</v>
      </c>
      <c r="V24" s="80"/>
      <c r="W24" s="11">
        <v>0.1</v>
      </c>
      <c r="X24" s="12">
        <f>SUM(X13,X15,X17)</f>
        <v>5477.2100000000009</v>
      </c>
    </row>
    <row r="25" spans="1:24" x14ac:dyDescent="0.25">
      <c r="U25" s="81" t="s">
        <v>55</v>
      </c>
      <c r="V25" s="82"/>
      <c r="W25" s="83"/>
      <c r="X25" s="13">
        <v>1000</v>
      </c>
    </row>
    <row r="26" spans="1:24" x14ac:dyDescent="0.25">
      <c r="U26" s="84" t="s">
        <v>56</v>
      </c>
      <c r="V26" s="85"/>
      <c r="W26" s="86"/>
      <c r="X26" s="14">
        <f>SUM(X23,X24,X25)</f>
        <v>104324.61</v>
      </c>
    </row>
    <row r="27" spans="1:24" ht="15.75" x14ac:dyDescent="0.25">
      <c r="A27" s="114" t="s">
        <v>260</v>
      </c>
    </row>
  </sheetData>
  <mergeCells count="18">
    <mergeCell ref="U24:V24"/>
    <mergeCell ref="U25:W25"/>
    <mergeCell ref="U26:W26"/>
    <mergeCell ref="B7:O7"/>
    <mergeCell ref="B6:O6"/>
    <mergeCell ref="U23:W23"/>
    <mergeCell ref="Q10:Q12"/>
    <mergeCell ref="R10:R12"/>
    <mergeCell ref="S10:S12"/>
    <mergeCell ref="B9:S9"/>
    <mergeCell ref="T11:T12"/>
    <mergeCell ref="U11:U12"/>
    <mergeCell ref="V11:V12"/>
    <mergeCell ref="B4:O4"/>
    <mergeCell ref="B5:O5"/>
    <mergeCell ref="A10:A12"/>
    <mergeCell ref="C10:P10"/>
    <mergeCell ref="B10:B12"/>
  </mergeCells>
  <conditionalFormatting sqref="C11:P11">
    <cfRule type="expression" dxfId="3" priority="1">
      <formula>WEEKDAY(C11,2)&gt;5</formula>
    </cfRule>
  </conditionalFormatting>
  <conditionalFormatting sqref="C12:P12">
    <cfRule type="expression" dxfId="2" priority="2">
      <formula>WEEKDAY(C11,2)&gt;5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'Valores '!$A$3:$A$213</xm:f>
          </x14:formula1>
          <xm:sqref>A13:A20</xm:sqref>
        </x14:dataValidation>
        <x14:dataValidation type="list" allowBlank="1" showInputMessage="1" showErrorMessage="1" xr:uid="{00000000-0002-0000-0000-000001000000}">
          <x14:formula1>
            <xm:f>Fatores!$A$3:$A$18</xm:f>
          </x14:formula1>
          <xm:sqref>S13:S20</xm:sqref>
        </x14:dataValidation>
        <x14:dataValidation type="list" allowBlank="1" showInputMessage="1" showErrorMessage="1" xr:uid="{00000000-0002-0000-0000-000002000000}">
          <x14:formula1>
            <xm:f>Fatores!$B$3:$B$18</xm:f>
          </x14:formula1>
          <xm:sqref>T13:T20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X23"/>
  <sheetViews>
    <sheetView showGridLines="0" tabSelected="1" topLeftCell="A15" zoomScale="80" zoomScaleNormal="80" workbookViewId="0">
      <selection activeCell="B33" sqref="B33"/>
    </sheetView>
  </sheetViews>
  <sheetFormatPr defaultRowHeight="15" x14ac:dyDescent="0.25"/>
  <cols>
    <col min="1" max="1" width="33.42578125" customWidth="1"/>
    <col min="2" max="2" width="39.5703125" customWidth="1"/>
    <col min="3" max="16" width="3.28515625" bestFit="1" customWidth="1"/>
    <col min="17" max="17" width="4.42578125" bestFit="1" customWidth="1"/>
    <col min="18" max="18" width="13.7109375" bestFit="1" customWidth="1"/>
    <col min="19" max="19" width="27.140625" customWidth="1"/>
    <col min="20" max="20" width="15.7109375" bestFit="1" customWidth="1"/>
    <col min="21" max="21" width="17" bestFit="1" customWidth="1"/>
    <col min="22" max="22" width="14.5703125" bestFit="1" customWidth="1"/>
    <col min="23" max="23" width="10.85546875" customWidth="1"/>
    <col min="24" max="24" width="14.5703125" bestFit="1" customWidth="1"/>
    <col min="25" max="25" width="11.42578125" customWidth="1"/>
    <col min="26" max="26" width="10.5703125" bestFit="1" customWidth="1"/>
  </cols>
  <sheetData>
    <row r="2" spans="1:24" ht="60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x14ac:dyDescent="0.25">
      <c r="A4" s="2" t="s">
        <v>244</v>
      </c>
      <c r="B4" s="72" t="s">
        <v>245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24" x14ac:dyDescent="0.25">
      <c r="A5" s="2" t="s">
        <v>246</v>
      </c>
      <c r="B5" s="107" t="s">
        <v>252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</row>
    <row r="6" spans="1:24" x14ac:dyDescent="0.25">
      <c r="A6" s="2" t="s">
        <v>6</v>
      </c>
      <c r="B6" s="88">
        <v>45967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24" ht="15.75" x14ac:dyDescent="0.25">
      <c r="A7" s="2" t="s">
        <v>7</v>
      </c>
      <c r="B7" s="87">
        <v>46327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9" spans="1:24" ht="15.75" thickBot="1" x14ac:dyDescent="0.3">
      <c r="B9" s="106" t="s">
        <v>252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24" ht="15.75" thickBot="1" x14ac:dyDescent="0.3">
      <c r="A10" s="99" t="s">
        <v>0</v>
      </c>
      <c r="B10" s="102" t="s">
        <v>53</v>
      </c>
      <c r="C10" s="104">
        <f>$B$7</f>
        <v>46327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12" t="s">
        <v>1</v>
      </c>
      <c r="R10" s="112" t="s">
        <v>2</v>
      </c>
      <c r="S10" s="112" t="s">
        <v>51</v>
      </c>
    </row>
    <row r="11" spans="1:24" ht="43.5" customHeight="1" x14ac:dyDescent="0.25">
      <c r="A11" s="100"/>
      <c r="B11" s="103"/>
      <c r="C11" s="68">
        <f>+C10</f>
        <v>46327</v>
      </c>
      <c r="D11" s="69">
        <f t="shared" ref="D11:P11" si="0">C11+1</f>
        <v>46328</v>
      </c>
      <c r="E11" s="69">
        <f>D11+1</f>
        <v>46329</v>
      </c>
      <c r="F11" s="69">
        <f t="shared" si="0"/>
        <v>46330</v>
      </c>
      <c r="G11" s="69">
        <f>F11+1</f>
        <v>46331</v>
      </c>
      <c r="H11" s="69">
        <f t="shared" si="0"/>
        <v>46332</v>
      </c>
      <c r="I11" s="69">
        <f t="shared" si="0"/>
        <v>46333</v>
      </c>
      <c r="J11" s="70">
        <f t="shared" si="0"/>
        <v>46334</v>
      </c>
      <c r="K11" s="70">
        <f t="shared" si="0"/>
        <v>46335</v>
      </c>
      <c r="L11" s="69">
        <f t="shared" si="0"/>
        <v>46336</v>
      </c>
      <c r="M11" s="69">
        <f t="shared" si="0"/>
        <v>46337</v>
      </c>
      <c r="N11" s="69">
        <f t="shared" si="0"/>
        <v>46338</v>
      </c>
      <c r="O11" s="69">
        <f t="shared" si="0"/>
        <v>46339</v>
      </c>
      <c r="P11" s="71">
        <f t="shared" si="0"/>
        <v>46340</v>
      </c>
      <c r="Q11" s="112"/>
      <c r="R11" s="112"/>
      <c r="S11" s="112"/>
      <c r="T11" s="108" t="s">
        <v>3</v>
      </c>
      <c r="U11" s="110" t="s">
        <v>4</v>
      </c>
      <c r="V11" s="108" t="s">
        <v>5</v>
      </c>
    </row>
    <row r="12" spans="1:24" ht="15.75" thickBot="1" x14ac:dyDescent="0.3">
      <c r="A12" s="101"/>
      <c r="B12" s="103"/>
      <c r="C12" s="16">
        <f>+C10</f>
        <v>46327</v>
      </c>
      <c r="D12" s="4">
        <f>C11+1</f>
        <v>46328</v>
      </c>
      <c r="E12" s="4">
        <f>D11+1</f>
        <v>46329</v>
      </c>
      <c r="F12" s="4">
        <f t="shared" ref="F12:P12" si="1">E11+1</f>
        <v>46330</v>
      </c>
      <c r="G12" s="4">
        <f t="shared" si="1"/>
        <v>46331</v>
      </c>
      <c r="H12" s="4">
        <f t="shared" si="1"/>
        <v>46332</v>
      </c>
      <c r="I12" s="4">
        <f t="shared" si="1"/>
        <v>46333</v>
      </c>
      <c r="J12" s="57">
        <f t="shared" si="1"/>
        <v>46334</v>
      </c>
      <c r="K12" s="57">
        <f t="shared" si="1"/>
        <v>46335</v>
      </c>
      <c r="L12" s="4">
        <f t="shared" si="1"/>
        <v>46336</v>
      </c>
      <c r="M12" s="4">
        <f t="shared" si="1"/>
        <v>46337</v>
      </c>
      <c r="N12" s="4">
        <f t="shared" si="1"/>
        <v>46338</v>
      </c>
      <c r="O12" s="4">
        <f t="shared" si="1"/>
        <v>46339</v>
      </c>
      <c r="P12" s="61">
        <f t="shared" si="1"/>
        <v>46340</v>
      </c>
      <c r="Q12" s="113"/>
      <c r="R12" s="113"/>
      <c r="S12" s="113"/>
      <c r="T12" s="109"/>
      <c r="U12" s="111"/>
      <c r="V12" s="109"/>
    </row>
    <row r="13" spans="1:24" ht="33.75" x14ac:dyDescent="0.25">
      <c r="A13" s="34" t="s">
        <v>12</v>
      </c>
      <c r="B13" s="35" t="s">
        <v>248</v>
      </c>
      <c r="C13" s="29"/>
      <c r="D13" s="29"/>
      <c r="E13" s="29">
        <v>2</v>
      </c>
      <c r="F13" s="29">
        <v>2</v>
      </c>
      <c r="G13" s="29">
        <v>2</v>
      </c>
      <c r="H13" s="29">
        <v>2</v>
      </c>
      <c r="I13" s="29">
        <v>2</v>
      </c>
      <c r="J13" s="29"/>
      <c r="K13" s="29"/>
      <c r="L13" s="29"/>
      <c r="M13" s="29"/>
      <c r="N13" s="29">
        <v>2</v>
      </c>
      <c r="O13" s="29">
        <v>2</v>
      </c>
      <c r="P13" s="62"/>
      <c r="Q13" s="28">
        <f t="shared" ref="Q13:Q16" si="2">SUM(C13:P13)</f>
        <v>14</v>
      </c>
      <c r="R13" s="30">
        <f>IF(A13&lt;&gt;0, VLOOKUP($A13,PRODUTOS[#All], 2, FALSE), 0)</f>
        <v>3057</v>
      </c>
      <c r="S13" s="31" t="s">
        <v>41</v>
      </c>
      <c r="T13" s="29">
        <f>VLOOKUP($S13,FATORES[#All],2,0)</f>
        <v>0.45</v>
      </c>
      <c r="U13" s="32">
        <f>R13*T13</f>
        <v>1375.65</v>
      </c>
      <c r="V13" s="32">
        <f>U13*Q13</f>
        <v>19259.100000000002</v>
      </c>
      <c r="W13" s="58" t="s">
        <v>250</v>
      </c>
      <c r="X13" s="59">
        <f>V13*10%</f>
        <v>1925.9100000000003</v>
      </c>
    </row>
    <row r="14" spans="1:24" ht="22.5" x14ac:dyDescent="0.25">
      <c r="A14" s="36" t="s">
        <v>30</v>
      </c>
      <c r="B14" s="53" t="s">
        <v>251</v>
      </c>
      <c r="C14" s="29"/>
      <c r="D14" s="29"/>
      <c r="E14" s="29">
        <v>2</v>
      </c>
      <c r="F14" s="29">
        <v>2</v>
      </c>
      <c r="G14" s="29">
        <v>2</v>
      </c>
      <c r="H14" s="29">
        <v>2</v>
      </c>
      <c r="I14" s="29">
        <v>1</v>
      </c>
      <c r="J14" s="29"/>
      <c r="K14" s="29"/>
      <c r="L14" s="29"/>
      <c r="M14" s="29"/>
      <c r="N14" s="29"/>
      <c r="O14" s="29"/>
      <c r="P14" s="62"/>
      <c r="Q14" s="28">
        <f t="shared" si="2"/>
        <v>9</v>
      </c>
      <c r="R14" s="30">
        <f>IF(A14&lt;&gt;0, VLOOKUP($A14,PRODUTOS[#All], 2, FALSE), 0)</f>
        <v>5211.7</v>
      </c>
      <c r="S14" s="30" t="s">
        <v>2</v>
      </c>
      <c r="T14" s="29">
        <f>VLOOKUP($S14,FATORES[#All],2,0)</f>
        <v>1</v>
      </c>
      <c r="U14" s="33">
        <f t="shared" ref="U14:U16" si="3">R14*T14</f>
        <v>5211.7</v>
      </c>
      <c r="V14" s="33">
        <f t="shared" ref="V14:V16" si="4">U14*Q14</f>
        <v>46905.299999999996</v>
      </c>
      <c r="W14" s="51"/>
    </row>
    <row r="15" spans="1:24" x14ac:dyDescent="0.25">
      <c r="A15" s="34" t="s">
        <v>12</v>
      </c>
      <c r="B15" s="37" t="s">
        <v>249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62">
        <v>1</v>
      </c>
      <c r="Q15" s="28">
        <f t="shared" si="2"/>
        <v>1</v>
      </c>
      <c r="R15" s="30">
        <f>IF(A15&lt;&gt;0, VLOOKUP($A15,PRODUTOS[#All], 2, FALSE), 0)</f>
        <v>3057</v>
      </c>
      <c r="S15" s="30" t="s">
        <v>48</v>
      </c>
      <c r="T15" s="29">
        <f>VLOOKUP($S15,FATORES[#All],2,0)</f>
        <v>9</v>
      </c>
      <c r="U15" s="33">
        <f t="shared" si="3"/>
        <v>27513</v>
      </c>
      <c r="V15" s="33">
        <f t="shared" si="4"/>
        <v>27513</v>
      </c>
      <c r="W15" s="58" t="s">
        <v>250</v>
      </c>
      <c r="X15" s="60">
        <f>V15*10%</f>
        <v>2751.3</v>
      </c>
    </row>
    <row r="16" spans="1:24" ht="23.25" thickBot="1" x14ac:dyDescent="0.3">
      <c r="A16" s="38" t="s">
        <v>65</v>
      </c>
      <c r="B16" s="64" t="s">
        <v>253</v>
      </c>
      <c r="C16" s="39"/>
      <c r="D16" s="39"/>
      <c r="E16" s="39">
        <v>6</v>
      </c>
      <c r="F16" s="39">
        <v>6</v>
      </c>
      <c r="G16" s="39">
        <v>6</v>
      </c>
      <c r="H16" s="39">
        <v>6</v>
      </c>
      <c r="I16" s="39">
        <v>6</v>
      </c>
      <c r="J16" s="39"/>
      <c r="K16" s="39"/>
      <c r="L16" s="39"/>
      <c r="M16" s="39"/>
      <c r="N16" s="39"/>
      <c r="O16" s="39"/>
      <c r="P16" s="62"/>
      <c r="Q16" s="40">
        <f t="shared" si="2"/>
        <v>30</v>
      </c>
      <c r="R16" s="41">
        <f>IF(A16&lt;&gt;0, VLOOKUP($A16,PRODUTOS[#All], 2, FALSE), 0)</f>
        <v>22</v>
      </c>
      <c r="S16" s="41" t="s">
        <v>52</v>
      </c>
      <c r="T16" s="39">
        <f>VLOOKUP($S16,FATORES[#All],2,0)</f>
        <v>1</v>
      </c>
      <c r="U16" s="42">
        <f t="shared" si="3"/>
        <v>22</v>
      </c>
      <c r="V16" s="42">
        <f t="shared" si="4"/>
        <v>660</v>
      </c>
    </row>
    <row r="17" spans="1:24" ht="16.5" thickTop="1" thickBot="1" x14ac:dyDescent="0.3">
      <c r="B17" s="54" t="s">
        <v>182</v>
      </c>
      <c r="C17" s="55">
        <f t="shared" ref="C17:P17" si="5">SUM(C13:C16)</f>
        <v>0</v>
      </c>
      <c r="D17" s="55">
        <f t="shared" si="5"/>
        <v>0</v>
      </c>
      <c r="E17" s="55">
        <f t="shared" si="5"/>
        <v>10</v>
      </c>
      <c r="F17" s="55">
        <f t="shared" si="5"/>
        <v>10</v>
      </c>
      <c r="G17" s="55">
        <f t="shared" si="5"/>
        <v>10</v>
      </c>
      <c r="H17" s="55">
        <f t="shared" si="5"/>
        <v>10</v>
      </c>
      <c r="I17" s="55">
        <f t="shared" si="5"/>
        <v>9</v>
      </c>
      <c r="J17" s="55">
        <f t="shared" si="5"/>
        <v>0</v>
      </c>
      <c r="K17" s="55">
        <f t="shared" si="5"/>
        <v>0</v>
      </c>
      <c r="L17" s="55">
        <f t="shared" si="5"/>
        <v>0</v>
      </c>
      <c r="M17" s="55">
        <f t="shared" si="5"/>
        <v>0</v>
      </c>
      <c r="N17" s="55">
        <f t="shared" si="5"/>
        <v>2</v>
      </c>
      <c r="O17" s="55">
        <f t="shared" si="5"/>
        <v>2</v>
      </c>
      <c r="P17" s="55">
        <f t="shared" si="5"/>
        <v>1</v>
      </c>
      <c r="Q17" s="55">
        <f>SUM(Q13:Q16)</f>
        <v>54</v>
      </c>
      <c r="V17" s="24">
        <f>SUM(V13:V16)</f>
        <v>94337.4</v>
      </c>
    </row>
    <row r="18" spans="1:24" x14ac:dyDescent="0.25">
      <c r="U18" s="6"/>
      <c r="V18" s="8"/>
      <c r="W18" s="8"/>
      <c r="X18" s="9"/>
    </row>
    <row r="19" spans="1:24" x14ac:dyDescent="0.25">
      <c r="U19" s="89" t="s">
        <v>258</v>
      </c>
      <c r="V19" s="90"/>
      <c r="W19" s="91"/>
      <c r="X19" s="10">
        <f>SUM(V13:V16)</f>
        <v>94337.4</v>
      </c>
    </row>
    <row r="20" spans="1:24" x14ac:dyDescent="0.25">
      <c r="U20" s="79" t="s">
        <v>54</v>
      </c>
      <c r="V20" s="80"/>
      <c r="W20" s="11">
        <v>0.1</v>
      </c>
      <c r="X20" s="12">
        <f>SUM(X13,X15)</f>
        <v>4677.2100000000009</v>
      </c>
    </row>
    <row r="21" spans="1:24" x14ac:dyDescent="0.25">
      <c r="U21" s="81" t="s">
        <v>55</v>
      </c>
      <c r="V21" s="82"/>
      <c r="W21" s="83"/>
      <c r="X21" s="13">
        <v>1000</v>
      </c>
    </row>
    <row r="22" spans="1:24" x14ac:dyDescent="0.25">
      <c r="U22" s="84" t="s">
        <v>56</v>
      </c>
      <c r="V22" s="85"/>
      <c r="W22" s="86"/>
      <c r="X22" s="14">
        <f>SUM(X19,X20,X21)</f>
        <v>100014.61</v>
      </c>
    </row>
    <row r="23" spans="1:24" ht="15.75" x14ac:dyDescent="0.25">
      <c r="A23" s="114" t="s">
        <v>260</v>
      </c>
    </row>
  </sheetData>
  <mergeCells count="18">
    <mergeCell ref="U21:W21"/>
    <mergeCell ref="U22:W22"/>
    <mergeCell ref="U19:W19"/>
    <mergeCell ref="U20:V20"/>
    <mergeCell ref="V11:V12"/>
    <mergeCell ref="T11:T12"/>
    <mergeCell ref="U11:U12"/>
    <mergeCell ref="Q10:Q12"/>
    <mergeCell ref="R10:R12"/>
    <mergeCell ref="S10:S12"/>
    <mergeCell ref="A10:A12"/>
    <mergeCell ref="B10:B12"/>
    <mergeCell ref="C10:P10"/>
    <mergeCell ref="B9:Q9"/>
    <mergeCell ref="B4:O4"/>
    <mergeCell ref="B5:O5"/>
    <mergeCell ref="B6:O6"/>
    <mergeCell ref="B7:O7"/>
  </mergeCells>
  <conditionalFormatting sqref="C11:P11">
    <cfRule type="expression" dxfId="1" priority="1">
      <formula>WEEKDAY(C11,2)&gt;5</formula>
    </cfRule>
  </conditionalFormatting>
  <conditionalFormatting sqref="C12:P12">
    <cfRule type="expression" dxfId="0" priority="2">
      <formula>WEEKDAY(C11,2)&gt;5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Fatores!$B$3:$B$18</xm:f>
          </x14:formula1>
          <xm:sqref>T13:T16</xm:sqref>
        </x14:dataValidation>
        <x14:dataValidation type="list" allowBlank="1" showInputMessage="1" showErrorMessage="1" xr:uid="{00000000-0002-0000-0100-000001000000}">
          <x14:formula1>
            <xm:f>Fatores!$A$3:$A$18</xm:f>
          </x14:formula1>
          <xm:sqref>S13:S16</xm:sqref>
        </x14:dataValidation>
        <x14:dataValidation type="list" allowBlank="1" showInputMessage="1" showErrorMessage="1" xr:uid="{00000000-0002-0000-0100-000002000000}">
          <x14:formula1>
            <xm:f>'Valores '!$A$3:$A$213</xm:f>
          </x14:formula1>
          <xm:sqref>A13:A16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79"/>
  <sheetViews>
    <sheetView topLeftCell="A82" zoomScale="120" zoomScaleNormal="120" workbookViewId="0">
      <selection activeCell="A84" sqref="A84"/>
    </sheetView>
  </sheetViews>
  <sheetFormatPr defaultRowHeight="15" x14ac:dyDescent="0.25"/>
  <cols>
    <col min="1" max="1" width="30.42578125" bestFit="1" customWidth="1"/>
    <col min="2" max="2" width="24.5703125" customWidth="1"/>
    <col min="5" max="5" width="25.7109375" bestFit="1" customWidth="1"/>
    <col min="6" max="6" width="17.42578125" bestFit="1" customWidth="1"/>
  </cols>
  <sheetData>
    <row r="2" spans="1:2" x14ac:dyDescent="0.25">
      <c r="A2" s="5" t="s">
        <v>8</v>
      </c>
      <c r="B2" s="5" t="s">
        <v>9</v>
      </c>
    </row>
    <row r="3" spans="1:2" x14ac:dyDescent="0.25">
      <c r="A3" s="6" t="s">
        <v>10</v>
      </c>
      <c r="B3" s="7">
        <v>1764</v>
      </c>
    </row>
    <row r="4" spans="1:2" x14ac:dyDescent="0.25">
      <c r="A4" s="6" t="s">
        <v>11</v>
      </c>
      <c r="B4" s="7">
        <v>1146.5999999999999</v>
      </c>
    </row>
    <row r="5" spans="1:2" x14ac:dyDescent="0.25">
      <c r="A5" s="6" t="s">
        <v>190</v>
      </c>
      <c r="B5" s="7">
        <v>2035</v>
      </c>
    </row>
    <row r="6" spans="1:2" x14ac:dyDescent="0.25">
      <c r="A6" s="6" t="s">
        <v>191</v>
      </c>
      <c r="B6" s="7">
        <v>1017.5</v>
      </c>
    </row>
    <row r="7" spans="1:2" x14ac:dyDescent="0.25">
      <c r="A7" s="6" t="s">
        <v>192</v>
      </c>
      <c r="B7" s="7">
        <v>2122</v>
      </c>
    </row>
    <row r="8" spans="1:2" x14ac:dyDescent="0.25">
      <c r="A8" s="6" t="s">
        <v>193</v>
      </c>
      <c r="B8" s="7">
        <v>1061</v>
      </c>
    </row>
    <row r="9" spans="1:2" x14ac:dyDescent="0.25">
      <c r="A9" s="6" t="s">
        <v>12</v>
      </c>
      <c r="B9" s="7">
        <v>3057</v>
      </c>
    </row>
    <row r="10" spans="1:2" x14ac:dyDescent="0.25">
      <c r="A10" s="6" t="s">
        <v>13</v>
      </c>
      <c r="B10" s="7">
        <v>1987.05</v>
      </c>
    </row>
    <row r="11" spans="1:2" x14ac:dyDescent="0.25">
      <c r="A11" s="6" t="s">
        <v>14</v>
      </c>
      <c r="B11" s="7">
        <v>1826</v>
      </c>
    </row>
    <row r="12" spans="1:2" x14ac:dyDescent="0.25">
      <c r="A12" s="6" t="s">
        <v>15</v>
      </c>
      <c r="B12" s="7">
        <v>1186.9000000000001</v>
      </c>
    </row>
    <row r="13" spans="1:2" x14ac:dyDescent="0.25">
      <c r="A13" s="6" t="s">
        <v>16</v>
      </c>
      <c r="B13" s="7">
        <v>1826</v>
      </c>
    </row>
    <row r="14" spans="1:2" x14ac:dyDescent="0.25">
      <c r="A14" s="6" t="s">
        <v>17</v>
      </c>
      <c r="B14" s="7">
        <v>1186.9000000000001</v>
      </c>
    </row>
    <row r="15" spans="1:2" x14ac:dyDescent="0.25">
      <c r="A15" s="6" t="s">
        <v>194</v>
      </c>
      <c r="B15" s="7">
        <v>2419</v>
      </c>
    </row>
    <row r="16" spans="1:2" x14ac:dyDescent="0.25">
      <c r="A16" s="6" t="s">
        <v>195</v>
      </c>
      <c r="B16" s="7">
        <v>1209.5</v>
      </c>
    </row>
    <row r="17" spans="1:2" x14ac:dyDescent="0.25">
      <c r="A17" s="6" t="s">
        <v>196</v>
      </c>
      <c r="B17" s="7">
        <v>2080</v>
      </c>
    </row>
    <row r="18" spans="1:2" x14ac:dyDescent="0.25">
      <c r="A18" s="6" t="s">
        <v>197</v>
      </c>
      <c r="B18" s="7">
        <v>1352</v>
      </c>
    </row>
    <row r="19" spans="1:2" x14ac:dyDescent="0.25">
      <c r="A19" s="6" t="s">
        <v>18</v>
      </c>
      <c r="B19" s="7">
        <v>4080</v>
      </c>
    </row>
    <row r="20" spans="1:2" x14ac:dyDescent="0.25">
      <c r="A20" s="6" t="s">
        <v>19</v>
      </c>
      <c r="B20" s="7">
        <v>2652</v>
      </c>
    </row>
    <row r="21" spans="1:2" x14ac:dyDescent="0.25">
      <c r="A21" s="6" t="s">
        <v>20</v>
      </c>
      <c r="B21" s="7">
        <v>4793</v>
      </c>
    </row>
    <row r="22" spans="1:2" x14ac:dyDescent="0.25">
      <c r="A22" s="6" t="s">
        <v>21</v>
      </c>
      <c r="B22" s="7">
        <v>3115</v>
      </c>
    </row>
    <row r="23" spans="1:2" x14ac:dyDescent="0.25">
      <c r="A23" s="6" t="s">
        <v>198</v>
      </c>
      <c r="B23" s="7">
        <v>14493</v>
      </c>
    </row>
    <row r="24" spans="1:2" x14ac:dyDescent="0.25">
      <c r="A24" s="6" t="s">
        <v>199</v>
      </c>
      <c r="B24" s="7">
        <v>9420.4500000000007</v>
      </c>
    </row>
    <row r="25" spans="1:2" x14ac:dyDescent="0.25">
      <c r="A25" s="6" t="s">
        <v>200</v>
      </c>
      <c r="B25" s="7">
        <v>11489</v>
      </c>
    </row>
    <row r="26" spans="1:2" x14ac:dyDescent="0.25">
      <c r="A26" s="6" t="s">
        <v>201</v>
      </c>
      <c r="B26" s="7">
        <v>7467.85</v>
      </c>
    </row>
    <row r="27" spans="1:2" x14ac:dyDescent="0.25">
      <c r="A27" s="6" t="s">
        <v>202</v>
      </c>
      <c r="B27" s="7">
        <v>9247</v>
      </c>
    </row>
    <row r="28" spans="1:2" x14ac:dyDescent="0.25">
      <c r="A28" s="6" t="s">
        <v>203</v>
      </c>
      <c r="B28" s="7">
        <v>6010.55</v>
      </c>
    </row>
    <row r="29" spans="1:2" x14ac:dyDescent="0.25">
      <c r="A29" s="6" t="s">
        <v>204</v>
      </c>
      <c r="B29" s="7">
        <v>6032</v>
      </c>
    </row>
    <row r="30" spans="1:2" x14ac:dyDescent="0.25">
      <c r="A30" s="6" t="s">
        <v>205</v>
      </c>
      <c r="B30" s="7">
        <v>3920.8</v>
      </c>
    </row>
    <row r="31" spans="1:2" x14ac:dyDescent="0.25">
      <c r="A31" s="6" t="s">
        <v>206</v>
      </c>
      <c r="B31" s="7">
        <v>6429</v>
      </c>
    </row>
    <row r="32" spans="1:2" x14ac:dyDescent="0.25">
      <c r="A32" s="6" t="s">
        <v>207</v>
      </c>
      <c r="B32" s="7">
        <v>4178.8500000000004</v>
      </c>
    </row>
    <row r="33" spans="1:2" x14ac:dyDescent="0.25">
      <c r="A33" s="6" t="s">
        <v>208</v>
      </c>
      <c r="B33" s="7">
        <v>11489</v>
      </c>
    </row>
    <row r="34" spans="1:2" x14ac:dyDescent="0.25">
      <c r="A34" s="6" t="s">
        <v>209</v>
      </c>
      <c r="B34" s="7">
        <v>7467.85</v>
      </c>
    </row>
    <row r="35" spans="1:2" x14ac:dyDescent="0.25">
      <c r="A35" s="6" t="s">
        <v>210</v>
      </c>
      <c r="B35" s="7">
        <v>1452</v>
      </c>
    </row>
    <row r="36" spans="1:2" x14ac:dyDescent="0.25">
      <c r="A36" s="6" t="s">
        <v>211</v>
      </c>
      <c r="B36" s="7">
        <v>726</v>
      </c>
    </row>
    <row r="37" spans="1:2" x14ac:dyDescent="0.25">
      <c r="A37" s="6" t="s">
        <v>215</v>
      </c>
      <c r="B37" s="7">
        <v>1788</v>
      </c>
    </row>
    <row r="38" spans="1:2" x14ac:dyDescent="0.25">
      <c r="A38" s="6" t="s">
        <v>214</v>
      </c>
      <c r="B38" s="7">
        <v>894.2</v>
      </c>
    </row>
    <row r="39" spans="1:2" x14ac:dyDescent="0.25">
      <c r="A39" s="6" t="s">
        <v>216</v>
      </c>
      <c r="B39" s="7">
        <v>1896</v>
      </c>
    </row>
    <row r="40" spans="1:2" x14ac:dyDescent="0.25">
      <c r="A40" s="6" t="s">
        <v>217</v>
      </c>
      <c r="B40" s="7">
        <v>1232.4000000000001</v>
      </c>
    </row>
    <row r="41" spans="1:2" x14ac:dyDescent="0.25">
      <c r="A41" s="6" t="s">
        <v>22</v>
      </c>
      <c r="B41" s="7">
        <v>1896</v>
      </c>
    </row>
    <row r="42" spans="1:2" x14ac:dyDescent="0.25">
      <c r="A42" s="6" t="s">
        <v>23</v>
      </c>
      <c r="B42" s="7">
        <v>1232.4000000000001</v>
      </c>
    </row>
    <row r="43" spans="1:2" x14ac:dyDescent="0.25">
      <c r="A43" s="6" t="s">
        <v>24</v>
      </c>
      <c r="B43" s="7">
        <v>1896</v>
      </c>
    </row>
    <row r="44" spans="1:2" x14ac:dyDescent="0.25">
      <c r="A44" s="6" t="s">
        <v>25</v>
      </c>
      <c r="B44" s="7">
        <v>1232.4000000000001</v>
      </c>
    </row>
    <row r="45" spans="1:2" x14ac:dyDescent="0.25">
      <c r="A45" s="6" t="s">
        <v>212</v>
      </c>
      <c r="B45" s="7">
        <v>2122</v>
      </c>
    </row>
    <row r="46" spans="1:2" x14ac:dyDescent="0.25">
      <c r="A46" s="6" t="s">
        <v>213</v>
      </c>
      <c r="B46" s="7">
        <v>1379.3</v>
      </c>
    </row>
    <row r="47" spans="1:2" x14ac:dyDescent="0.25">
      <c r="A47" s="6" t="s">
        <v>219</v>
      </c>
      <c r="B47" s="7">
        <v>1843</v>
      </c>
    </row>
    <row r="48" spans="1:2" x14ac:dyDescent="0.25">
      <c r="A48" s="6" t="s">
        <v>218</v>
      </c>
      <c r="B48" s="7">
        <v>1197.95</v>
      </c>
    </row>
    <row r="49" spans="1:2" x14ac:dyDescent="0.25">
      <c r="A49" s="6" t="s">
        <v>220</v>
      </c>
      <c r="B49" s="7">
        <v>12458</v>
      </c>
    </row>
    <row r="50" spans="1:2" x14ac:dyDescent="0.25">
      <c r="A50" s="6" t="s">
        <v>221</v>
      </c>
      <c r="B50" s="7">
        <v>8097.7</v>
      </c>
    </row>
    <row r="51" spans="1:2" x14ac:dyDescent="0.25">
      <c r="A51" s="6" t="s">
        <v>222</v>
      </c>
      <c r="B51" s="7">
        <v>1843</v>
      </c>
    </row>
    <row r="52" spans="1:2" x14ac:dyDescent="0.25">
      <c r="A52" s="6" t="s">
        <v>223</v>
      </c>
      <c r="B52" s="7">
        <v>1197.95</v>
      </c>
    </row>
    <row r="53" spans="1:2" x14ac:dyDescent="0.25">
      <c r="A53" s="6" t="s">
        <v>224</v>
      </c>
      <c r="B53" s="7">
        <v>6032</v>
      </c>
    </row>
    <row r="54" spans="1:2" x14ac:dyDescent="0.25">
      <c r="A54" s="6" t="s">
        <v>225</v>
      </c>
      <c r="B54" s="7">
        <v>3920.8</v>
      </c>
    </row>
    <row r="55" spans="1:2" x14ac:dyDescent="0.25">
      <c r="A55" s="6" t="s">
        <v>26</v>
      </c>
      <c r="B55" s="7">
        <v>1966</v>
      </c>
    </row>
    <row r="56" spans="1:2" x14ac:dyDescent="0.25">
      <c r="A56" s="6" t="s">
        <v>27</v>
      </c>
      <c r="B56" s="7">
        <v>1277.9000000000001</v>
      </c>
    </row>
    <row r="57" spans="1:2" x14ac:dyDescent="0.25">
      <c r="A57" s="6" t="s">
        <v>28</v>
      </c>
      <c r="B57" s="7">
        <v>2012</v>
      </c>
    </row>
    <row r="58" spans="1:2" x14ac:dyDescent="0.25">
      <c r="A58" s="6" t="s">
        <v>29</v>
      </c>
      <c r="B58" s="7">
        <v>1307.8</v>
      </c>
    </row>
    <row r="59" spans="1:2" x14ac:dyDescent="0.25">
      <c r="A59" s="6" t="s">
        <v>226</v>
      </c>
      <c r="B59" s="7">
        <v>5755</v>
      </c>
    </row>
    <row r="60" spans="1:2" x14ac:dyDescent="0.25">
      <c r="A60" s="6" t="s">
        <v>227</v>
      </c>
      <c r="B60" s="7">
        <v>3740.75</v>
      </c>
    </row>
    <row r="61" spans="1:2" x14ac:dyDescent="0.25">
      <c r="A61" s="6" t="s">
        <v>228</v>
      </c>
      <c r="B61" s="7">
        <v>5755</v>
      </c>
    </row>
    <row r="62" spans="1:2" x14ac:dyDescent="0.25">
      <c r="A62" s="6" t="s">
        <v>229</v>
      </c>
      <c r="B62" s="7">
        <v>3740.75</v>
      </c>
    </row>
    <row r="63" spans="1:2" x14ac:dyDescent="0.25">
      <c r="A63" s="6" t="s">
        <v>230</v>
      </c>
      <c r="B63" s="7">
        <v>5755</v>
      </c>
    </row>
    <row r="64" spans="1:2" x14ac:dyDescent="0.25">
      <c r="A64" s="6" t="s">
        <v>231</v>
      </c>
      <c r="B64" s="7">
        <v>3740.75</v>
      </c>
    </row>
    <row r="65" spans="1:2" x14ac:dyDescent="0.25">
      <c r="A65" s="6" t="s">
        <v>232</v>
      </c>
      <c r="B65" s="7">
        <v>7927</v>
      </c>
    </row>
    <row r="66" spans="1:2" x14ac:dyDescent="0.25">
      <c r="A66" s="6" t="s">
        <v>233</v>
      </c>
      <c r="B66" s="7">
        <v>5152.55</v>
      </c>
    </row>
    <row r="67" spans="1:2" x14ac:dyDescent="0.25">
      <c r="A67" s="6" t="s">
        <v>234</v>
      </c>
      <c r="B67" s="7">
        <v>7927</v>
      </c>
    </row>
    <row r="68" spans="1:2" x14ac:dyDescent="0.25">
      <c r="A68" s="6" t="s">
        <v>235</v>
      </c>
      <c r="B68" s="7">
        <v>5152.55</v>
      </c>
    </row>
    <row r="69" spans="1:2" x14ac:dyDescent="0.25">
      <c r="A69" s="6" t="s">
        <v>236</v>
      </c>
      <c r="B69" s="7">
        <v>11500</v>
      </c>
    </row>
    <row r="70" spans="1:2" x14ac:dyDescent="0.25">
      <c r="A70" s="6" t="s">
        <v>237</v>
      </c>
      <c r="B70" s="7">
        <v>7475</v>
      </c>
    </row>
    <row r="71" spans="1:2" x14ac:dyDescent="0.25">
      <c r="A71" s="6" t="s">
        <v>238</v>
      </c>
      <c r="B71" s="7">
        <v>7900</v>
      </c>
    </row>
    <row r="72" spans="1:2" x14ac:dyDescent="0.25">
      <c r="A72" s="6" t="s">
        <v>239</v>
      </c>
      <c r="B72" s="7">
        <v>5135</v>
      </c>
    </row>
    <row r="73" spans="1:2" x14ac:dyDescent="0.25">
      <c r="A73" s="6" t="s">
        <v>240</v>
      </c>
      <c r="B73" s="7">
        <v>2847</v>
      </c>
    </row>
    <row r="74" spans="1:2" x14ac:dyDescent="0.25">
      <c r="A74" s="6" t="s">
        <v>241</v>
      </c>
      <c r="B74" s="7">
        <v>1850.55</v>
      </c>
    </row>
    <row r="75" spans="1:2" x14ac:dyDescent="0.25">
      <c r="A75" s="6" t="s">
        <v>30</v>
      </c>
      <c r="B75" s="7">
        <v>5211.7</v>
      </c>
    </row>
    <row r="76" spans="1:2" x14ac:dyDescent="0.25">
      <c r="A76" s="6" t="s">
        <v>31</v>
      </c>
      <c r="B76" s="7">
        <v>3387.61</v>
      </c>
    </row>
    <row r="77" spans="1:2" x14ac:dyDescent="0.25">
      <c r="A77" s="6" t="s">
        <v>57</v>
      </c>
      <c r="B77" s="7">
        <v>24</v>
      </c>
    </row>
    <row r="78" spans="1:2" x14ac:dyDescent="0.25">
      <c r="A78" s="6" t="s">
        <v>63</v>
      </c>
      <c r="B78" s="7">
        <v>52</v>
      </c>
    </row>
    <row r="79" spans="1:2" x14ac:dyDescent="0.25">
      <c r="A79" s="6" t="s">
        <v>60</v>
      </c>
      <c r="B79" s="7">
        <v>99</v>
      </c>
    </row>
    <row r="80" spans="1:2" x14ac:dyDescent="0.25">
      <c r="A80" s="6" t="s">
        <v>32</v>
      </c>
      <c r="B80" s="7">
        <v>148</v>
      </c>
    </row>
    <row r="81" spans="1:2" x14ac:dyDescent="0.25">
      <c r="A81" s="6" t="s">
        <v>61</v>
      </c>
      <c r="B81" s="7">
        <v>225</v>
      </c>
    </row>
    <row r="82" spans="1:2" x14ac:dyDescent="0.25">
      <c r="A82" s="6" t="s">
        <v>62</v>
      </c>
      <c r="B82" s="7">
        <v>296</v>
      </c>
    </row>
    <row r="83" spans="1:2" x14ac:dyDescent="0.25">
      <c r="A83" s="6" t="s">
        <v>65</v>
      </c>
      <c r="B83" s="7">
        <v>22</v>
      </c>
    </row>
    <row r="84" spans="1:2" x14ac:dyDescent="0.25">
      <c r="A84" s="6" t="s">
        <v>58</v>
      </c>
      <c r="B84" s="7">
        <v>41</v>
      </c>
    </row>
    <row r="85" spans="1:2" x14ac:dyDescent="0.25">
      <c r="A85" s="6" t="s">
        <v>66</v>
      </c>
      <c r="B85" s="7">
        <v>78</v>
      </c>
    </row>
    <row r="86" spans="1:2" x14ac:dyDescent="0.25">
      <c r="A86" s="6" t="s">
        <v>33</v>
      </c>
      <c r="B86" s="7">
        <v>119</v>
      </c>
    </row>
    <row r="87" spans="1:2" x14ac:dyDescent="0.25">
      <c r="A87" s="6" t="s">
        <v>67</v>
      </c>
      <c r="B87" s="7">
        <v>179</v>
      </c>
    </row>
    <row r="88" spans="1:2" x14ac:dyDescent="0.25">
      <c r="A88" s="6" t="s">
        <v>64</v>
      </c>
      <c r="B88" s="7">
        <v>239</v>
      </c>
    </row>
    <row r="89" spans="1:2" x14ac:dyDescent="0.25">
      <c r="A89" s="6" t="s">
        <v>68</v>
      </c>
      <c r="B89" s="7">
        <v>22</v>
      </c>
    </row>
    <row r="90" spans="1:2" x14ac:dyDescent="0.25">
      <c r="A90" s="6" t="s">
        <v>69</v>
      </c>
      <c r="B90" s="7">
        <v>45</v>
      </c>
    </row>
    <row r="91" spans="1:2" x14ac:dyDescent="0.25">
      <c r="A91" s="6" t="s">
        <v>59</v>
      </c>
      <c r="B91" s="7">
        <v>84</v>
      </c>
    </row>
    <row r="92" spans="1:2" x14ac:dyDescent="0.25">
      <c r="A92" s="6" t="s">
        <v>34</v>
      </c>
      <c r="B92" s="7">
        <v>129</v>
      </c>
    </row>
    <row r="93" spans="1:2" x14ac:dyDescent="0.25">
      <c r="A93" s="6" t="s">
        <v>70</v>
      </c>
      <c r="B93" s="7">
        <v>194</v>
      </c>
    </row>
    <row r="94" spans="1:2" x14ac:dyDescent="0.25">
      <c r="A94" s="6" t="s">
        <v>71</v>
      </c>
      <c r="B94" s="7">
        <v>258</v>
      </c>
    </row>
    <row r="95" spans="1:2" x14ac:dyDescent="0.25">
      <c r="A95" s="6" t="s">
        <v>72</v>
      </c>
      <c r="B95" s="7">
        <v>29</v>
      </c>
    </row>
    <row r="96" spans="1:2" x14ac:dyDescent="0.25">
      <c r="A96" s="6" t="s">
        <v>73</v>
      </c>
      <c r="B96" s="7">
        <v>58</v>
      </c>
    </row>
    <row r="97" spans="1:2" x14ac:dyDescent="0.25">
      <c r="A97" s="6" t="s">
        <v>74</v>
      </c>
      <c r="B97" s="7">
        <v>107</v>
      </c>
    </row>
    <row r="98" spans="1:2" x14ac:dyDescent="0.25">
      <c r="A98" s="6" t="s">
        <v>35</v>
      </c>
      <c r="B98" s="7">
        <v>164</v>
      </c>
    </row>
    <row r="99" spans="1:2" x14ac:dyDescent="0.25">
      <c r="A99" s="6" t="s">
        <v>75</v>
      </c>
      <c r="B99" s="7">
        <v>247</v>
      </c>
    </row>
    <row r="100" spans="1:2" x14ac:dyDescent="0.25">
      <c r="A100" s="6" t="s">
        <v>76</v>
      </c>
      <c r="B100" s="7">
        <v>328</v>
      </c>
    </row>
    <row r="101" spans="1:2" x14ac:dyDescent="0.25">
      <c r="A101" s="6" t="s">
        <v>77</v>
      </c>
      <c r="B101" s="7">
        <v>29</v>
      </c>
    </row>
    <row r="102" spans="1:2" x14ac:dyDescent="0.25">
      <c r="A102" s="6" t="s">
        <v>78</v>
      </c>
      <c r="B102" s="7">
        <v>58</v>
      </c>
    </row>
    <row r="103" spans="1:2" x14ac:dyDescent="0.25">
      <c r="A103" s="6" t="s">
        <v>79</v>
      </c>
      <c r="B103" s="7">
        <v>107</v>
      </c>
    </row>
    <row r="104" spans="1:2" x14ac:dyDescent="0.25">
      <c r="A104" s="6" t="s">
        <v>36</v>
      </c>
      <c r="B104" s="7">
        <v>164</v>
      </c>
    </row>
    <row r="105" spans="1:2" x14ac:dyDescent="0.25">
      <c r="A105" s="6" t="s">
        <v>80</v>
      </c>
      <c r="B105" s="7">
        <v>247</v>
      </c>
    </row>
    <row r="106" spans="1:2" x14ac:dyDescent="0.25">
      <c r="A106" s="6" t="s">
        <v>81</v>
      </c>
      <c r="B106" s="7">
        <v>328</v>
      </c>
    </row>
    <row r="107" spans="1:2" x14ac:dyDescent="0.25">
      <c r="A107" s="6" t="s">
        <v>82</v>
      </c>
      <c r="B107" t="s">
        <v>87</v>
      </c>
    </row>
    <row r="108" spans="1:2" x14ac:dyDescent="0.25">
      <c r="A108" s="6" t="s">
        <v>83</v>
      </c>
      <c r="B108" s="7">
        <v>8</v>
      </c>
    </row>
    <row r="109" spans="1:2" x14ac:dyDescent="0.25">
      <c r="A109" s="6" t="s">
        <v>84</v>
      </c>
      <c r="B109" s="7">
        <v>12</v>
      </c>
    </row>
    <row r="110" spans="1:2" x14ac:dyDescent="0.25">
      <c r="A110" s="6" t="s">
        <v>37</v>
      </c>
      <c r="B110" s="7">
        <v>24</v>
      </c>
    </row>
    <row r="111" spans="1:2" x14ac:dyDescent="0.25">
      <c r="A111" s="6" t="s">
        <v>85</v>
      </c>
      <c r="B111" s="7">
        <v>36</v>
      </c>
    </row>
    <row r="112" spans="1:2" x14ac:dyDescent="0.25">
      <c r="A112" s="6" t="s">
        <v>86</v>
      </c>
      <c r="B112" s="7">
        <v>48</v>
      </c>
    </row>
    <row r="113" spans="1:2" x14ac:dyDescent="0.25">
      <c r="A113" s="6" t="s">
        <v>88</v>
      </c>
      <c r="B113" s="7">
        <v>34</v>
      </c>
    </row>
    <row r="114" spans="1:2" x14ac:dyDescent="0.25">
      <c r="A114" s="6" t="s">
        <v>89</v>
      </c>
      <c r="B114" s="7">
        <v>69</v>
      </c>
    </row>
    <row r="115" spans="1:2" x14ac:dyDescent="0.25">
      <c r="A115" s="6" t="s">
        <v>90</v>
      </c>
      <c r="B115" s="7">
        <v>129</v>
      </c>
    </row>
    <row r="116" spans="1:2" x14ac:dyDescent="0.25">
      <c r="A116" s="6" t="s">
        <v>91</v>
      </c>
      <c r="B116" s="7">
        <v>196</v>
      </c>
    </row>
    <row r="117" spans="1:2" x14ac:dyDescent="0.25">
      <c r="A117" s="6" t="s">
        <v>92</v>
      </c>
      <c r="B117" s="7">
        <v>295</v>
      </c>
    </row>
    <row r="118" spans="1:2" x14ac:dyDescent="0.25">
      <c r="A118" s="6" t="s">
        <v>93</v>
      </c>
      <c r="B118" s="7">
        <v>392</v>
      </c>
    </row>
    <row r="119" spans="1:2" x14ac:dyDescent="0.25">
      <c r="A119" s="6" t="s">
        <v>94</v>
      </c>
      <c r="B119" s="7">
        <v>76</v>
      </c>
    </row>
    <row r="120" spans="1:2" x14ac:dyDescent="0.25">
      <c r="A120" s="6" t="s">
        <v>95</v>
      </c>
      <c r="B120" s="7">
        <v>459</v>
      </c>
    </row>
    <row r="121" spans="1:2" x14ac:dyDescent="0.25">
      <c r="A121" s="6" t="s">
        <v>96</v>
      </c>
      <c r="B121" s="7">
        <v>689</v>
      </c>
    </row>
    <row r="122" spans="1:2" x14ac:dyDescent="0.25">
      <c r="A122" s="6" t="s">
        <v>97</v>
      </c>
      <c r="B122" s="7">
        <v>918</v>
      </c>
    </row>
    <row r="123" spans="1:2" x14ac:dyDescent="0.25">
      <c r="A123" s="6" t="s">
        <v>98</v>
      </c>
      <c r="B123" s="7">
        <v>925</v>
      </c>
    </row>
    <row r="124" spans="1:2" x14ac:dyDescent="0.25">
      <c r="A124" s="6" t="s">
        <v>99</v>
      </c>
      <c r="B124" s="7">
        <v>14</v>
      </c>
    </row>
    <row r="125" spans="1:2" x14ac:dyDescent="0.25">
      <c r="A125" s="6" t="s">
        <v>100</v>
      </c>
      <c r="B125" s="7">
        <v>37</v>
      </c>
    </row>
    <row r="126" spans="1:2" x14ac:dyDescent="0.25">
      <c r="A126" s="6" t="s">
        <v>101</v>
      </c>
      <c r="B126" s="7">
        <v>59</v>
      </c>
    </row>
    <row r="127" spans="1:2" x14ac:dyDescent="0.25">
      <c r="A127" s="6" t="s">
        <v>102</v>
      </c>
      <c r="B127" s="7">
        <v>76</v>
      </c>
    </row>
    <row r="128" spans="1:2" x14ac:dyDescent="0.25">
      <c r="A128" s="6" t="s">
        <v>103</v>
      </c>
      <c r="B128" s="7">
        <v>119</v>
      </c>
    </row>
    <row r="129" spans="1:2" x14ac:dyDescent="0.25">
      <c r="A129" s="6" t="s">
        <v>104</v>
      </c>
      <c r="B129" s="7">
        <v>152</v>
      </c>
    </row>
    <row r="130" spans="1:2" x14ac:dyDescent="0.25">
      <c r="A130" s="6" t="s">
        <v>105</v>
      </c>
      <c r="B130" s="7">
        <v>17</v>
      </c>
    </row>
    <row r="131" spans="1:2" x14ac:dyDescent="0.25">
      <c r="A131" s="6" t="s">
        <v>106</v>
      </c>
      <c r="B131" s="7">
        <v>45</v>
      </c>
    </row>
    <row r="132" spans="1:2" x14ac:dyDescent="0.25">
      <c r="A132" s="6" t="s">
        <v>107</v>
      </c>
      <c r="B132" s="7">
        <v>71</v>
      </c>
    </row>
    <row r="133" spans="1:2" x14ac:dyDescent="0.25">
      <c r="A133" s="6" t="s">
        <v>108</v>
      </c>
      <c r="B133" s="17">
        <v>94</v>
      </c>
    </row>
    <row r="134" spans="1:2" x14ac:dyDescent="0.25">
      <c r="A134" s="6" t="s">
        <v>109</v>
      </c>
      <c r="B134" s="17">
        <v>142</v>
      </c>
    </row>
    <row r="135" spans="1:2" x14ac:dyDescent="0.25">
      <c r="A135" s="6" t="s">
        <v>110</v>
      </c>
      <c r="B135" s="17">
        <v>188</v>
      </c>
    </row>
    <row r="136" spans="1:2" x14ac:dyDescent="0.25">
      <c r="A136" s="6" t="s">
        <v>111</v>
      </c>
      <c r="B136" s="17">
        <v>20</v>
      </c>
    </row>
    <row r="137" spans="1:2" x14ac:dyDescent="0.25">
      <c r="A137" s="6" t="s">
        <v>112</v>
      </c>
      <c r="B137" s="17">
        <v>55</v>
      </c>
    </row>
    <row r="138" spans="1:2" x14ac:dyDescent="0.25">
      <c r="A138" s="6" t="s">
        <v>113</v>
      </c>
      <c r="B138" s="17">
        <v>89</v>
      </c>
    </row>
    <row r="139" spans="1:2" x14ac:dyDescent="0.25">
      <c r="A139" s="6" t="s">
        <v>114</v>
      </c>
      <c r="B139" s="17">
        <v>119</v>
      </c>
    </row>
    <row r="140" spans="1:2" x14ac:dyDescent="0.25">
      <c r="A140" s="6" t="s">
        <v>115</v>
      </c>
      <c r="B140" s="17">
        <v>178</v>
      </c>
    </row>
    <row r="141" spans="1:2" x14ac:dyDescent="0.25">
      <c r="A141" s="6" t="s">
        <v>116</v>
      </c>
      <c r="B141" s="17">
        <v>238</v>
      </c>
    </row>
    <row r="142" spans="1:2" x14ac:dyDescent="0.25">
      <c r="A142" s="6" t="s">
        <v>117</v>
      </c>
      <c r="B142" s="17">
        <v>58</v>
      </c>
    </row>
    <row r="143" spans="1:2" x14ac:dyDescent="0.25">
      <c r="A143" s="6" t="s">
        <v>118</v>
      </c>
      <c r="B143" s="17">
        <v>350</v>
      </c>
    </row>
    <row r="144" spans="1:2" x14ac:dyDescent="0.25">
      <c r="A144" s="6" t="s">
        <v>119</v>
      </c>
      <c r="B144" s="17">
        <v>700</v>
      </c>
    </row>
    <row r="145" spans="1:2" x14ac:dyDescent="0.25">
      <c r="A145" s="6" t="s">
        <v>120</v>
      </c>
      <c r="B145" s="17">
        <v>569</v>
      </c>
    </row>
    <row r="146" spans="1:2" x14ac:dyDescent="0.25">
      <c r="A146" s="6" t="s">
        <v>121</v>
      </c>
      <c r="B146" s="17">
        <v>310</v>
      </c>
    </row>
    <row r="147" spans="1:2" x14ac:dyDescent="0.25">
      <c r="A147" s="6" t="s">
        <v>122</v>
      </c>
      <c r="B147" s="17">
        <v>155</v>
      </c>
    </row>
    <row r="148" spans="1:2" x14ac:dyDescent="0.25">
      <c r="A148" s="6" t="s">
        <v>123</v>
      </c>
      <c r="B148" s="17">
        <v>1735</v>
      </c>
    </row>
    <row r="149" spans="1:2" x14ac:dyDescent="0.25">
      <c r="A149" s="6" t="s">
        <v>124</v>
      </c>
      <c r="B149" s="17">
        <v>500</v>
      </c>
    </row>
    <row r="150" spans="1:2" x14ac:dyDescent="0.25">
      <c r="A150" s="6" t="s">
        <v>183</v>
      </c>
      <c r="B150" s="17">
        <v>1500</v>
      </c>
    </row>
    <row r="151" spans="1:2" x14ac:dyDescent="0.25">
      <c r="A151" s="6" t="s">
        <v>126</v>
      </c>
      <c r="B151" s="17">
        <v>900</v>
      </c>
    </row>
    <row r="152" spans="1:2" x14ac:dyDescent="0.25">
      <c r="A152" s="6" t="s">
        <v>127</v>
      </c>
      <c r="B152" s="17">
        <v>1080</v>
      </c>
    </row>
    <row r="153" spans="1:2" x14ac:dyDescent="0.25">
      <c r="A153" s="6" t="s">
        <v>128</v>
      </c>
      <c r="B153" s="17">
        <v>1088</v>
      </c>
    </row>
    <row r="154" spans="1:2" x14ac:dyDescent="0.25">
      <c r="A154" s="6" t="s">
        <v>129</v>
      </c>
      <c r="B154" s="17">
        <v>1000</v>
      </c>
    </row>
    <row r="155" spans="1:2" x14ac:dyDescent="0.25">
      <c r="A155" s="6" t="s">
        <v>130</v>
      </c>
      <c r="B155" s="17">
        <v>1200</v>
      </c>
    </row>
    <row r="156" spans="1:2" x14ac:dyDescent="0.25">
      <c r="A156" s="6" t="s">
        <v>131</v>
      </c>
      <c r="B156" s="17">
        <v>1320</v>
      </c>
    </row>
    <row r="157" spans="1:2" x14ac:dyDescent="0.25">
      <c r="A157" s="6" t="s">
        <v>132</v>
      </c>
      <c r="B157" s="17">
        <v>1500</v>
      </c>
    </row>
    <row r="158" spans="1:2" x14ac:dyDescent="0.25">
      <c r="A158" s="6" t="s">
        <v>133</v>
      </c>
      <c r="B158" s="17">
        <v>1800</v>
      </c>
    </row>
    <row r="159" spans="1:2" x14ac:dyDescent="0.25">
      <c r="A159" s="6" t="s">
        <v>134</v>
      </c>
      <c r="B159" s="17">
        <v>1980</v>
      </c>
    </row>
    <row r="160" spans="1:2" x14ac:dyDescent="0.25">
      <c r="A160" s="6" t="s">
        <v>135</v>
      </c>
      <c r="B160" s="17">
        <v>1500</v>
      </c>
    </row>
    <row r="161" spans="1:2" x14ac:dyDescent="0.25">
      <c r="A161" s="6" t="s">
        <v>136</v>
      </c>
      <c r="B161" s="17">
        <v>1800</v>
      </c>
    </row>
    <row r="162" spans="1:2" x14ac:dyDescent="0.25">
      <c r="A162" s="6" t="s">
        <v>137</v>
      </c>
      <c r="B162" s="17">
        <v>1980</v>
      </c>
    </row>
    <row r="163" spans="1:2" x14ac:dyDescent="0.25">
      <c r="A163" s="6" t="s">
        <v>138</v>
      </c>
      <c r="B163" s="17">
        <v>1000</v>
      </c>
    </row>
    <row r="164" spans="1:2" x14ac:dyDescent="0.25">
      <c r="A164" s="6" t="s">
        <v>139</v>
      </c>
      <c r="B164" s="17">
        <v>1200</v>
      </c>
    </row>
    <row r="165" spans="1:2" x14ac:dyDescent="0.25">
      <c r="A165" s="6" t="s">
        <v>140</v>
      </c>
      <c r="B165" s="17">
        <v>1320</v>
      </c>
    </row>
    <row r="166" spans="1:2" x14ac:dyDescent="0.25">
      <c r="A166" s="6" t="s">
        <v>141</v>
      </c>
      <c r="B166" s="17">
        <v>1500</v>
      </c>
    </row>
    <row r="167" spans="1:2" x14ac:dyDescent="0.25">
      <c r="A167" s="6" t="s">
        <v>142</v>
      </c>
      <c r="B167" s="17">
        <v>1800</v>
      </c>
    </row>
    <row r="168" spans="1:2" x14ac:dyDescent="0.25">
      <c r="A168" s="6" t="s">
        <v>143</v>
      </c>
      <c r="B168" s="17">
        <v>1980</v>
      </c>
    </row>
    <row r="169" spans="1:2" x14ac:dyDescent="0.25">
      <c r="A169" s="6" t="s">
        <v>144</v>
      </c>
      <c r="B169" s="17">
        <v>1000</v>
      </c>
    </row>
    <row r="170" spans="1:2" x14ac:dyDescent="0.25">
      <c r="A170" s="6" t="s">
        <v>145</v>
      </c>
      <c r="B170" s="17">
        <v>1200</v>
      </c>
    </row>
    <row r="171" spans="1:2" x14ac:dyDescent="0.25">
      <c r="A171" s="6" t="s">
        <v>146</v>
      </c>
      <c r="B171" s="17">
        <v>1320</v>
      </c>
    </row>
    <row r="172" spans="1:2" x14ac:dyDescent="0.25">
      <c r="A172" s="6" t="s">
        <v>147</v>
      </c>
      <c r="B172" s="17">
        <v>1224</v>
      </c>
    </row>
    <row r="173" spans="1:2" x14ac:dyDescent="0.25">
      <c r="A173" s="6" t="s">
        <v>184</v>
      </c>
      <c r="B173" s="17">
        <v>1350</v>
      </c>
    </row>
    <row r="174" spans="1:2" x14ac:dyDescent="0.25">
      <c r="A174" s="6" t="s">
        <v>185</v>
      </c>
      <c r="B174" s="17">
        <v>630</v>
      </c>
    </row>
    <row r="175" spans="1:2" x14ac:dyDescent="0.25">
      <c r="A175" s="6" t="s">
        <v>186</v>
      </c>
      <c r="B175" s="17">
        <v>1170</v>
      </c>
    </row>
    <row r="176" spans="1:2" x14ac:dyDescent="0.25">
      <c r="A176" s="6" t="s">
        <v>187</v>
      </c>
      <c r="B176" s="17">
        <v>1494</v>
      </c>
    </row>
    <row r="177" spans="1:2" x14ac:dyDescent="0.25">
      <c r="A177" s="6" t="s">
        <v>188</v>
      </c>
      <c r="B177" s="17">
        <v>900</v>
      </c>
    </row>
    <row r="178" spans="1:2" x14ac:dyDescent="0.25">
      <c r="A178" s="6" t="s">
        <v>189</v>
      </c>
      <c r="B178" s="17">
        <v>810</v>
      </c>
    </row>
    <row r="179" spans="1:2" x14ac:dyDescent="0.25">
      <c r="A179" s="6" t="s">
        <v>148</v>
      </c>
      <c r="B179" s="17">
        <v>1932</v>
      </c>
    </row>
    <row r="180" spans="1:2" x14ac:dyDescent="0.25">
      <c r="A180" s="6" t="s">
        <v>149</v>
      </c>
      <c r="B180" s="17">
        <v>1992</v>
      </c>
    </row>
    <row r="181" spans="1:2" x14ac:dyDescent="0.25">
      <c r="A181" s="6" t="s">
        <v>150</v>
      </c>
      <c r="B181" s="17">
        <v>888</v>
      </c>
    </row>
    <row r="182" spans="1:2" x14ac:dyDescent="0.25">
      <c r="A182" s="6" t="s">
        <v>151</v>
      </c>
      <c r="B182" s="17">
        <v>1266</v>
      </c>
    </row>
    <row r="183" spans="1:2" x14ac:dyDescent="0.25">
      <c r="A183" s="6" t="s">
        <v>152</v>
      </c>
      <c r="B183" s="17">
        <v>1300</v>
      </c>
    </row>
    <row r="184" spans="1:2" x14ac:dyDescent="0.25">
      <c r="A184" s="6" t="s">
        <v>153</v>
      </c>
      <c r="B184" s="17">
        <v>750</v>
      </c>
    </row>
    <row r="185" spans="1:2" x14ac:dyDescent="0.25">
      <c r="A185" s="6" t="s">
        <v>155</v>
      </c>
      <c r="B185" s="17">
        <v>606</v>
      </c>
    </row>
    <row r="186" spans="1:2" x14ac:dyDescent="0.25">
      <c r="A186" s="6" t="s">
        <v>154</v>
      </c>
      <c r="B186" s="17">
        <v>2250</v>
      </c>
    </row>
    <row r="187" spans="1:2" x14ac:dyDescent="0.25">
      <c r="A187" s="6" t="s">
        <v>156</v>
      </c>
      <c r="B187" s="17">
        <v>1119</v>
      </c>
    </row>
    <row r="188" spans="1:2" x14ac:dyDescent="0.25">
      <c r="A188" s="6" t="s">
        <v>157</v>
      </c>
      <c r="B188" s="17">
        <v>1038</v>
      </c>
    </row>
    <row r="189" spans="1:2" x14ac:dyDescent="0.25">
      <c r="A189" s="6" t="s">
        <v>158</v>
      </c>
      <c r="B189" s="17">
        <v>1860</v>
      </c>
    </row>
    <row r="190" spans="1:2" x14ac:dyDescent="0.25">
      <c r="A190" s="6" t="s">
        <v>159</v>
      </c>
      <c r="B190" s="17">
        <v>2835</v>
      </c>
    </row>
    <row r="191" spans="1:2" x14ac:dyDescent="0.25">
      <c r="A191" s="6" t="s">
        <v>160</v>
      </c>
      <c r="B191" s="17">
        <v>852</v>
      </c>
    </row>
    <row r="192" spans="1:2" x14ac:dyDescent="0.25">
      <c r="A192" s="6" t="s">
        <v>243</v>
      </c>
      <c r="B192" s="17">
        <v>2500</v>
      </c>
    </row>
    <row r="193" spans="1:2" x14ac:dyDescent="0.25">
      <c r="A193" s="6" t="s">
        <v>161</v>
      </c>
      <c r="B193" s="17">
        <v>427</v>
      </c>
    </row>
    <row r="194" spans="1:2" x14ac:dyDescent="0.25">
      <c r="A194" s="6" t="s">
        <v>162</v>
      </c>
      <c r="B194" s="17">
        <v>768</v>
      </c>
    </row>
    <row r="195" spans="1:2" x14ac:dyDescent="0.25">
      <c r="A195" s="6" t="s">
        <v>163</v>
      </c>
      <c r="B195" s="17">
        <v>1279</v>
      </c>
    </row>
    <row r="196" spans="1:2" x14ac:dyDescent="0.25">
      <c r="A196" t="s">
        <v>165</v>
      </c>
      <c r="B196" s="17">
        <v>213.5</v>
      </c>
    </row>
    <row r="197" spans="1:2" x14ac:dyDescent="0.25">
      <c r="A197" t="s">
        <v>166</v>
      </c>
      <c r="B197" s="17">
        <v>384</v>
      </c>
    </row>
    <row r="198" spans="1:2" x14ac:dyDescent="0.25">
      <c r="A198" t="s">
        <v>164</v>
      </c>
      <c r="B198" s="17">
        <v>640</v>
      </c>
    </row>
    <row r="199" spans="1:2" x14ac:dyDescent="0.25">
      <c r="A199" t="s">
        <v>167</v>
      </c>
      <c r="B199" s="17">
        <v>213.5</v>
      </c>
    </row>
    <row r="200" spans="1:2" x14ac:dyDescent="0.25">
      <c r="A200" t="s">
        <v>168</v>
      </c>
      <c r="B200" s="17">
        <v>384</v>
      </c>
    </row>
    <row r="201" spans="1:2" x14ac:dyDescent="0.25">
      <c r="A201" t="s">
        <v>169</v>
      </c>
      <c r="B201" s="17">
        <v>640</v>
      </c>
    </row>
    <row r="202" spans="1:2" x14ac:dyDescent="0.25">
      <c r="A202" t="s">
        <v>170</v>
      </c>
      <c r="B202" s="17">
        <v>853</v>
      </c>
    </row>
    <row r="203" spans="1:2" x14ac:dyDescent="0.25">
      <c r="A203" t="s">
        <v>171</v>
      </c>
      <c r="B203" s="17">
        <v>469</v>
      </c>
    </row>
    <row r="204" spans="1:2" x14ac:dyDescent="0.25">
      <c r="A204" t="s">
        <v>172</v>
      </c>
      <c r="B204" s="17">
        <v>844</v>
      </c>
    </row>
    <row r="205" spans="1:2" x14ac:dyDescent="0.25">
      <c r="A205" t="s">
        <v>173</v>
      </c>
      <c r="B205" s="17">
        <v>1406</v>
      </c>
    </row>
    <row r="206" spans="1:2" x14ac:dyDescent="0.25">
      <c r="A206" t="s">
        <v>174</v>
      </c>
      <c r="B206" s="17">
        <v>234</v>
      </c>
    </row>
    <row r="207" spans="1:2" x14ac:dyDescent="0.25">
      <c r="A207" t="s">
        <v>175</v>
      </c>
      <c r="B207" s="17">
        <v>422</v>
      </c>
    </row>
    <row r="208" spans="1:2" x14ac:dyDescent="0.25">
      <c r="A208" t="s">
        <v>176</v>
      </c>
      <c r="B208" s="17">
        <v>704</v>
      </c>
    </row>
    <row r="209" spans="1:2" x14ac:dyDescent="0.25">
      <c r="A209" t="s">
        <v>177</v>
      </c>
      <c r="B209" s="17">
        <v>938</v>
      </c>
    </row>
    <row r="210" spans="1:2" x14ac:dyDescent="0.25">
      <c r="A210" t="s">
        <v>178</v>
      </c>
      <c r="B210" s="17">
        <v>517</v>
      </c>
    </row>
    <row r="211" spans="1:2" x14ac:dyDescent="0.25">
      <c r="A211" t="s">
        <v>179</v>
      </c>
      <c r="B211" s="17">
        <v>717</v>
      </c>
    </row>
    <row r="212" spans="1:2" x14ac:dyDescent="0.25">
      <c r="A212" t="s">
        <v>180</v>
      </c>
      <c r="B212" s="17">
        <v>917</v>
      </c>
    </row>
    <row r="213" spans="1:2" x14ac:dyDescent="0.25">
      <c r="A213" t="s">
        <v>181</v>
      </c>
      <c r="B213" s="17">
        <v>1117</v>
      </c>
    </row>
    <row r="214" spans="1:2" x14ac:dyDescent="0.25">
      <c r="B214" s="17"/>
    </row>
    <row r="215" spans="1:2" x14ac:dyDescent="0.25">
      <c r="B215" s="17"/>
    </row>
    <row r="216" spans="1:2" x14ac:dyDescent="0.25">
      <c r="B216" s="17"/>
    </row>
    <row r="217" spans="1:2" x14ac:dyDescent="0.25">
      <c r="B217" s="17"/>
    </row>
    <row r="218" spans="1:2" x14ac:dyDescent="0.25">
      <c r="B218" s="17"/>
    </row>
    <row r="219" spans="1:2" x14ac:dyDescent="0.25">
      <c r="B219" s="17"/>
    </row>
    <row r="220" spans="1:2" x14ac:dyDescent="0.25">
      <c r="B220" s="17"/>
    </row>
    <row r="221" spans="1:2" x14ac:dyDescent="0.25">
      <c r="B221" s="17"/>
    </row>
    <row r="222" spans="1:2" x14ac:dyDescent="0.25">
      <c r="B222" s="17"/>
    </row>
    <row r="223" spans="1:2" x14ac:dyDescent="0.25">
      <c r="B223" s="17"/>
    </row>
    <row r="224" spans="1:2" x14ac:dyDescent="0.25">
      <c r="B224" s="17"/>
    </row>
    <row r="225" spans="2:2" x14ac:dyDescent="0.25">
      <c r="B225" s="17"/>
    </row>
    <row r="226" spans="2:2" x14ac:dyDescent="0.25">
      <c r="B226" s="17"/>
    </row>
    <row r="227" spans="2:2" x14ac:dyDescent="0.25">
      <c r="B227" s="17"/>
    </row>
    <row r="228" spans="2:2" x14ac:dyDescent="0.25">
      <c r="B228" s="17"/>
    </row>
    <row r="229" spans="2:2" x14ac:dyDescent="0.25">
      <c r="B229" s="17"/>
    </row>
    <row r="230" spans="2:2" x14ac:dyDescent="0.25">
      <c r="B230" s="17"/>
    </row>
    <row r="231" spans="2:2" x14ac:dyDescent="0.25">
      <c r="B231" s="17"/>
    </row>
    <row r="232" spans="2:2" x14ac:dyDescent="0.25">
      <c r="B232" s="17"/>
    </row>
    <row r="233" spans="2:2" x14ac:dyDescent="0.25">
      <c r="B233" s="17"/>
    </row>
    <row r="234" spans="2:2" x14ac:dyDescent="0.25">
      <c r="B234" s="17"/>
    </row>
    <row r="235" spans="2:2" x14ac:dyDescent="0.25">
      <c r="B235" s="17"/>
    </row>
    <row r="236" spans="2:2" x14ac:dyDescent="0.25">
      <c r="B236" s="17"/>
    </row>
    <row r="237" spans="2:2" x14ac:dyDescent="0.25">
      <c r="B237" s="17"/>
    </row>
    <row r="238" spans="2:2" x14ac:dyDescent="0.25">
      <c r="B238" s="17"/>
    </row>
    <row r="239" spans="2:2" x14ac:dyDescent="0.25">
      <c r="B239" s="17"/>
    </row>
    <row r="240" spans="2:2" x14ac:dyDescent="0.25">
      <c r="B240" s="17"/>
    </row>
    <row r="241" spans="2:2" x14ac:dyDescent="0.25">
      <c r="B241" s="17"/>
    </row>
    <row r="242" spans="2:2" x14ac:dyDescent="0.25">
      <c r="B242" s="17"/>
    </row>
    <row r="243" spans="2:2" x14ac:dyDescent="0.25">
      <c r="B243" s="17"/>
    </row>
    <row r="244" spans="2:2" x14ac:dyDescent="0.25">
      <c r="B244" s="17"/>
    </row>
    <row r="245" spans="2:2" x14ac:dyDescent="0.25">
      <c r="B245" s="17"/>
    </row>
    <row r="246" spans="2:2" x14ac:dyDescent="0.25">
      <c r="B246" s="17"/>
    </row>
    <row r="247" spans="2:2" x14ac:dyDescent="0.25">
      <c r="B247" s="17"/>
    </row>
    <row r="248" spans="2:2" x14ac:dyDescent="0.25">
      <c r="B248" s="17"/>
    </row>
    <row r="249" spans="2:2" x14ac:dyDescent="0.25">
      <c r="B249" s="17"/>
    </row>
    <row r="250" spans="2:2" x14ac:dyDescent="0.25">
      <c r="B250" s="17"/>
    </row>
    <row r="251" spans="2:2" x14ac:dyDescent="0.25">
      <c r="B251" s="17"/>
    </row>
    <row r="252" spans="2:2" x14ac:dyDescent="0.25">
      <c r="B252" s="17"/>
    </row>
    <row r="253" spans="2:2" x14ac:dyDescent="0.25">
      <c r="B253" s="17"/>
    </row>
    <row r="254" spans="2:2" x14ac:dyDescent="0.25">
      <c r="B254" s="17"/>
    </row>
    <row r="255" spans="2:2" x14ac:dyDescent="0.25">
      <c r="B255" s="17"/>
    </row>
    <row r="256" spans="2:2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  <row r="268" spans="2:2" x14ac:dyDescent="0.25">
      <c r="B268" s="17"/>
    </row>
    <row r="269" spans="2:2" x14ac:dyDescent="0.25">
      <c r="B269" s="17"/>
    </row>
    <row r="270" spans="2:2" x14ac:dyDescent="0.25">
      <c r="B270" s="17"/>
    </row>
    <row r="271" spans="2:2" x14ac:dyDescent="0.25">
      <c r="B271" s="17"/>
    </row>
    <row r="272" spans="2:2" x14ac:dyDescent="0.25">
      <c r="B272" s="17"/>
    </row>
    <row r="273" spans="2:2" x14ac:dyDescent="0.25">
      <c r="B273" s="17"/>
    </row>
    <row r="274" spans="2:2" x14ac:dyDescent="0.25">
      <c r="B274" s="17"/>
    </row>
    <row r="275" spans="2:2" x14ac:dyDescent="0.25">
      <c r="B275" s="17"/>
    </row>
    <row r="276" spans="2:2" x14ac:dyDescent="0.25">
      <c r="B276" s="17"/>
    </row>
    <row r="277" spans="2:2" x14ac:dyDescent="0.25">
      <c r="B277" s="17"/>
    </row>
    <row r="278" spans="2:2" x14ac:dyDescent="0.25">
      <c r="B278" s="17"/>
    </row>
    <row r="279" spans="2:2" x14ac:dyDescent="0.25">
      <c r="B279" s="17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18"/>
  <sheetViews>
    <sheetView zoomScale="120" zoomScaleNormal="120" workbookViewId="0">
      <selection activeCell="A3" sqref="A3"/>
    </sheetView>
  </sheetViews>
  <sheetFormatPr defaultRowHeight="15" x14ac:dyDescent="0.25"/>
  <cols>
    <col min="1" max="1" width="25.7109375" bestFit="1" customWidth="1"/>
  </cols>
  <sheetData>
    <row r="2" spans="1:2" x14ac:dyDescent="0.25">
      <c r="A2" s="22" t="s">
        <v>38</v>
      </c>
      <c r="B2" s="23" t="s">
        <v>3</v>
      </c>
    </row>
    <row r="3" spans="1:2" x14ac:dyDescent="0.25">
      <c r="A3" s="18" t="s">
        <v>39</v>
      </c>
      <c r="B3" s="19">
        <v>0.375</v>
      </c>
    </row>
    <row r="4" spans="1:2" x14ac:dyDescent="0.25">
      <c r="A4" s="18" t="s">
        <v>40</v>
      </c>
      <c r="B4" s="19">
        <v>0.25</v>
      </c>
    </row>
    <row r="5" spans="1:2" x14ac:dyDescent="0.25">
      <c r="A5" s="18" t="s">
        <v>41</v>
      </c>
      <c r="B5" s="19">
        <v>0.45</v>
      </c>
    </row>
    <row r="6" spans="1:2" x14ac:dyDescent="0.25">
      <c r="A6" s="18" t="s">
        <v>42</v>
      </c>
      <c r="B6" s="19">
        <v>0.8</v>
      </c>
    </row>
    <row r="7" spans="1:2" x14ac:dyDescent="0.25">
      <c r="A7" s="18" t="s">
        <v>43</v>
      </c>
      <c r="B7" s="19">
        <v>1.5</v>
      </c>
    </row>
    <row r="8" spans="1:2" x14ac:dyDescent="0.25">
      <c r="A8" s="18" t="s">
        <v>44</v>
      </c>
      <c r="B8" s="19">
        <v>3</v>
      </c>
    </row>
    <row r="9" spans="1:2" x14ac:dyDescent="0.25">
      <c r="A9" s="18" t="s">
        <v>45</v>
      </c>
      <c r="B9" s="19">
        <v>0.65</v>
      </c>
    </row>
    <row r="10" spans="1:2" x14ac:dyDescent="0.25">
      <c r="A10" s="18" t="s">
        <v>2</v>
      </c>
      <c r="B10" s="19">
        <v>1</v>
      </c>
    </row>
    <row r="11" spans="1:2" x14ac:dyDescent="0.25">
      <c r="A11" s="18" t="s">
        <v>46</v>
      </c>
      <c r="B11" s="19">
        <v>1.6</v>
      </c>
    </row>
    <row r="12" spans="1:2" x14ac:dyDescent="0.25">
      <c r="A12" s="18" t="s">
        <v>47</v>
      </c>
      <c r="B12" s="19">
        <v>3.2</v>
      </c>
    </row>
    <row r="13" spans="1:2" x14ac:dyDescent="0.25">
      <c r="A13" s="26" t="s">
        <v>242</v>
      </c>
      <c r="B13" s="27">
        <v>0.75</v>
      </c>
    </row>
    <row r="14" spans="1:2" x14ac:dyDescent="0.25">
      <c r="A14" s="18" t="s">
        <v>48</v>
      </c>
      <c r="B14" s="19">
        <v>9</v>
      </c>
    </row>
    <row r="15" spans="1:2" x14ac:dyDescent="0.25">
      <c r="A15" s="18" t="s">
        <v>49</v>
      </c>
      <c r="B15" s="19">
        <v>12</v>
      </c>
    </row>
    <row r="16" spans="1:2" x14ac:dyDescent="0.25">
      <c r="A16" s="18" t="s">
        <v>50</v>
      </c>
      <c r="B16" s="19">
        <v>15</v>
      </c>
    </row>
    <row r="17" spans="1:2" x14ac:dyDescent="0.25">
      <c r="A17" s="18" t="s">
        <v>125</v>
      </c>
      <c r="B17" s="19">
        <v>21</v>
      </c>
    </row>
    <row r="18" spans="1:2" x14ac:dyDescent="0.25">
      <c r="A18" s="20" t="s">
        <v>52</v>
      </c>
      <c r="B18" s="21">
        <v>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COTA NAME RIGHT</vt:lpstr>
      <vt:lpstr>COTA APOIO</vt:lpstr>
      <vt:lpstr>Valores </vt:lpstr>
      <vt:lpstr>Fatores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Larissa do Amparo Costa</cp:lastModifiedBy>
  <dcterms:created xsi:type="dcterms:W3CDTF">2025-07-30T16:38:53Z</dcterms:created>
  <dcterms:modified xsi:type="dcterms:W3CDTF">2026-01-23T21:45:37Z</dcterms:modified>
</cp:coreProperties>
</file>